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11535"/>
  </bookViews>
  <sheets>
    <sheet name="优秀毕业生推荐名单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<sst xmlns="http://schemas.openxmlformats.org/spreadsheetml/2006/main" count="390" uniqueCount="160">
  <si>
    <t>生科院2025届研究生校级优秀毕业生可推荐名额分配表</t>
  </si>
  <si>
    <r>
      <rPr>
        <sz val="11"/>
        <color rgb="FF000000"/>
        <rFont val="微软雅黑"/>
        <charset val="134"/>
      </rPr>
      <t>专业</t>
    </r>
  </si>
  <si>
    <r>
      <rPr>
        <sz val="11"/>
        <color rgb="FF000000"/>
        <rFont val="微软雅黑"/>
        <charset val="134"/>
      </rPr>
      <t>动物学</t>
    </r>
  </si>
  <si>
    <r>
      <rPr>
        <sz val="11"/>
        <color rgb="FF000000"/>
        <rFont val="微软雅黑"/>
        <charset val="134"/>
      </rPr>
      <t>植物学</t>
    </r>
  </si>
  <si>
    <r>
      <rPr>
        <sz val="11"/>
        <color rgb="FF000000"/>
        <rFont val="微软雅黑"/>
        <charset val="134"/>
      </rPr>
      <t>遗传学</t>
    </r>
  </si>
  <si>
    <r>
      <rPr>
        <sz val="11"/>
        <color rgb="FF000000"/>
        <rFont val="微软雅黑"/>
        <charset val="134"/>
      </rPr>
      <t>发育生物学</t>
    </r>
  </si>
  <si>
    <r>
      <rPr>
        <sz val="11"/>
        <color rgb="FF000000"/>
        <rFont val="微软雅黑"/>
        <charset val="134"/>
      </rPr>
      <t>生物化学与分子生物学</t>
    </r>
  </si>
  <si>
    <r>
      <rPr>
        <sz val="11"/>
        <color rgb="FF000000"/>
        <rFont val="微软雅黑"/>
        <charset val="134"/>
      </rPr>
      <t>生态学</t>
    </r>
  </si>
  <si>
    <r>
      <rPr>
        <sz val="11"/>
        <color rgb="FF000000"/>
        <rFont val="微软雅黑"/>
        <charset val="134"/>
      </rPr>
      <t>竞争名额</t>
    </r>
  </si>
  <si>
    <r>
      <rPr>
        <sz val="11"/>
        <color rgb="FF000000"/>
        <rFont val="微软雅黑"/>
        <charset val="134"/>
      </rPr>
      <t>总计</t>
    </r>
  </si>
  <si>
    <r>
      <rPr>
        <sz val="11"/>
        <color rgb="FF000000"/>
        <rFont val="微软雅黑"/>
        <charset val="134"/>
      </rPr>
      <t>生物学博士</t>
    </r>
  </si>
  <si>
    <r>
      <rPr>
        <sz val="11"/>
        <color rgb="FF000000"/>
        <rFont val="微软雅黑"/>
        <charset val="134"/>
      </rPr>
      <t>实际名额</t>
    </r>
  </si>
  <si>
    <r>
      <rPr>
        <sz val="11"/>
        <color rgb="FF000000"/>
        <rFont val="微软雅黑"/>
        <charset val="134"/>
      </rPr>
      <t>总人数</t>
    </r>
  </si>
  <si>
    <t>名额分配</t>
  </si>
  <si>
    <t>根据文件校优各按照专业/班级人数15%比例，不足1人按照1个名额推荐，固定名额由专业内竞争选出，竞争名额在满足条件的同学中公开竞争。博士名额2位，暂无竞争名额。</t>
  </si>
  <si>
    <t>生科院2025届研究生省级优秀毕业生可推荐名额分配表</t>
  </si>
  <si>
    <t>分类</t>
  </si>
  <si>
    <r>
      <rPr>
        <sz val="11"/>
        <color rgb="FF000000"/>
        <rFont val="微软雅黑"/>
        <charset val="134"/>
      </rPr>
      <t>生物学硕士</t>
    </r>
  </si>
  <si>
    <t>生态学硕士</t>
  </si>
  <si>
    <t>硕士竞争名额</t>
  </si>
  <si>
    <t>人数</t>
  </si>
  <si>
    <t>省优名额5人，按照硕博士人数比例分配，硕士4人，博士1人。硕士根据生物学和生态学大类人数比例分配，生物学2人，生态学1人，竞争名额1人，在满足条件的硕士生中公开竞争。</t>
  </si>
  <si>
    <r>
      <rPr>
        <sz val="11"/>
        <color rgb="FF000000"/>
        <rFont val="宋体"/>
        <charset val="134"/>
      </rPr>
      <t>提示：从班级汇总时分数单独复制，选择只复制数值</t>
    </r>
  </si>
  <si>
    <t>拟推荐省优、校优名单</t>
  </si>
  <si>
    <r>
      <rPr>
        <sz val="11"/>
        <rFont val="微软雅黑"/>
        <charset val="134"/>
      </rPr>
      <t>序号</t>
    </r>
  </si>
  <si>
    <r>
      <rPr>
        <sz val="11"/>
        <rFont val="微软雅黑"/>
        <charset val="134"/>
      </rPr>
      <t>专业</t>
    </r>
  </si>
  <si>
    <r>
      <rPr>
        <sz val="11"/>
        <rFont val="微软雅黑"/>
        <charset val="134"/>
      </rPr>
      <t>学号</t>
    </r>
  </si>
  <si>
    <r>
      <rPr>
        <sz val="11"/>
        <rFont val="微软雅黑"/>
        <charset val="134"/>
      </rPr>
      <t>姓名</t>
    </r>
  </si>
  <si>
    <r>
      <rPr>
        <sz val="11"/>
        <rFont val="微软雅黑"/>
        <charset val="134"/>
      </rPr>
      <t>学业成绩</t>
    </r>
    <r>
      <rPr>
        <sz val="11"/>
        <rFont val="Times New Roman"/>
        <charset val="134"/>
      </rPr>
      <t>(25%)</t>
    </r>
  </si>
  <si>
    <r>
      <rPr>
        <sz val="11"/>
        <rFont val="微软雅黑"/>
        <charset val="134"/>
      </rPr>
      <t>科研项目</t>
    </r>
    <r>
      <rPr>
        <sz val="11"/>
        <rFont val="Times New Roman"/>
        <charset val="134"/>
      </rPr>
      <t>(45%)</t>
    </r>
  </si>
  <si>
    <r>
      <rPr>
        <sz val="11"/>
        <rFont val="微软雅黑"/>
        <charset val="134"/>
      </rPr>
      <t>思想品德</t>
    </r>
    <r>
      <rPr>
        <sz val="11"/>
        <rFont val="Times New Roman"/>
        <charset val="134"/>
      </rPr>
      <t>(10%)</t>
    </r>
  </si>
  <si>
    <r>
      <rPr>
        <sz val="11"/>
        <rFont val="微软雅黑"/>
        <charset val="134"/>
      </rPr>
      <t>文体活动</t>
    </r>
    <r>
      <rPr>
        <sz val="11"/>
        <rFont val="Times New Roman"/>
        <charset val="134"/>
      </rPr>
      <t>(10%)</t>
    </r>
  </si>
  <si>
    <r>
      <rPr>
        <sz val="11"/>
        <rFont val="微软雅黑"/>
        <charset val="134"/>
      </rPr>
      <t>学生工作</t>
    </r>
    <r>
      <rPr>
        <sz val="11"/>
        <rFont val="Times New Roman"/>
        <charset val="134"/>
      </rPr>
      <t>(10%)</t>
    </r>
  </si>
  <si>
    <r>
      <rPr>
        <sz val="11"/>
        <rFont val="微软雅黑"/>
        <charset val="134"/>
      </rPr>
      <t>生物学（博士）</t>
    </r>
  </si>
  <si>
    <t>2022011010008</t>
  </si>
  <si>
    <r>
      <rPr>
        <sz val="11"/>
        <rFont val="微软雅黑"/>
        <charset val="134"/>
      </rPr>
      <t>张亦南</t>
    </r>
  </si>
  <si>
    <t>拟推荐省优、校优</t>
  </si>
  <si>
    <r>
      <rPr>
        <sz val="11"/>
        <rFont val="微软雅黑"/>
        <charset val="134"/>
      </rPr>
      <t>遗传学</t>
    </r>
  </si>
  <si>
    <r>
      <rPr>
        <sz val="11"/>
        <rFont val="微软雅黑"/>
        <charset val="134"/>
      </rPr>
      <t>王贤忠</t>
    </r>
  </si>
  <si>
    <r>
      <rPr>
        <sz val="11"/>
        <rFont val="微软雅黑"/>
        <charset val="134"/>
      </rPr>
      <t>生化与分子</t>
    </r>
    <r>
      <rPr>
        <sz val="11"/>
        <rFont val="Times New Roman"/>
        <charset val="134"/>
      </rPr>
      <t xml:space="preserve"> </t>
    </r>
    <r>
      <rPr>
        <sz val="11"/>
        <rFont val="微软雅黑"/>
        <charset val="134"/>
      </rPr>
      <t>生物学</t>
    </r>
  </si>
  <si>
    <r>
      <rPr>
        <sz val="11"/>
        <rFont val="微软雅黑"/>
        <charset val="134"/>
      </rPr>
      <t>黄宣雅</t>
    </r>
  </si>
  <si>
    <r>
      <rPr>
        <sz val="11"/>
        <rFont val="微软雅黑"/>
        <charset val="134"/>
      </rPr>
      <t>生态学</t>
    </r>
  </si>
  <si>
    <r>
      <rPr>
        <sz val="11"/>
        <rFont val="微软雅黑"/>
        <charset val="134"/>
      </rPr>
      <t>陈柯宇</t>
    </r>
  </si>
  <si>
    <r>
      <rPr>
        <sz val="11"/>
        <rFont val="微软雅黑"/>
        <charset val="134"/>
      </rPr>
      <t>韩娜娜</t>
    </r>
  </si>
  <si>
    <t>2022011010012</t>
  </si>
  <si>
    <r>
      <rPr>
        <sz val="11"/>
        <rFont val="微软雅黑"/>
        <charset val="134"/>
      </rPr>
      <t>王雪萍</t>
    </r>
  </si>
  <si>
    <t>拟推荐校优</t>
  </si>
  <si>
    <r>
      <rPr>
        <sz val="11"/>
        <rFont val="微软雅黑"/>
        <charset val="134"/>
      </rPr>
      <t>潘静静</t>
    </r>
  </si>
  <si>
    <r>
      <rPr>
        <sz val="11"/>
        <rFont val="微软雅黑"/>
        <charset val="134"/>
      </rPr>
      <t>动物学</t>
    </r>
  </si>
  <si>
    <r>
      <rPr>
        <sz val="11"/>
        <rFont val="微软雅黑"/>
        <charset val="134"/>
      </rPr>
      <t>马婷婷</t>
    </r>
  </si>
  <si>
    <r>
      <rPr>
        <sz val="11"/>
        <rFont val="微软雅黑"/>
        <charset val="134"/>
      </rPr>
      <t>植物学</t>
    </r>
  </si>
  <si>
    <r>
      <rPr>
        <sz val="11"/>
        <rFont val="微软雅黑"/>
        <charset val="134"/>
      </rPr>
      <t>黎小飞</t>
    </r>
  </si>
  <si>
    <r>
      <rPr>
        <sz val="11"/>
        <rFont val="微软雅黑"/>
        <charset val="134"/>
      </rPr>
      <t>王陈畅</t>
    </r>
  </si>
  <si>
    <r>
      <rPr>
        <sz val="11"/>
        <rFont val="微软雅黑"/>
        <charset val="134"/>
      </rPr>
      <t>梁雪霜</t>
    </r>
  </si>
  <si>
    <r>
      <rPr>
        <sz val="11"/>
        <rFont val="微软雅黑"/>
        <charset val="134"/>
      </rPr>
      <t>发育生物学</t>
    </r>
  </si>
  <si>
    <r>
      <rPr>
        <sz val="11"/>
        <rFont val="微软雅黑"/>
        <charset val="134"/>
      </rPr>
      <t>陈杭杰</t>
    </r>
  </si>
  <si>
    <r>
      <rPr>
        <sz val="11"/>
        <rFont val="微软雅黑"/>
        <charset val="134"/>
      </rPr>
      <t>陈利霞</t>
    </r>
  </si>
  <si>
    <r>
      <rPr>
        <sz val="12"/>
        <rFont val="微软雅黑"/>
        <charset val="134"/>
      </rPr>
      <t>杨家梦</t>
    </r>
  </si>
  <si>
    <r>
      <rPr>
        <sz val="11"/>
        <rFont val="微软雅黑"/>
        <charset val="134"/>
      </rPr>
      <t>姚威</t>
    </r>
  </si>
  <si>
    <r>
      <rPr>
        <sz val="11"/>
        <rFont val="微软雅黑"/>
        <charset val="134"/>
      </rPr>
      <t>严雯</t>
    </r>
  </si>
  <si>
    <t>生科院2025届研究生校级优秀毕业生推荐名额表</t>
  </si>
  <si>
    <t>生科院2025届研究生省级优秀毕业生推荐名额表</t>
  </si>
  <si>
    <r>
      <rPr>
        <b/>
        <sz val="14"/>
        <color rgb="FF000000"/>
        <rFont val="宋体"/>
        <charset val="134"/>
      </rPr>
      <t>生物学博士</t>
    </r>
  </si>
  <si>
    <t>生物学2025届研究生省级优秀毕业生排名表</t>
  </si>
  <si>
    <r>
      <rPr>
        <sz val="12"/>
        <color rgb="FF000000"/>
        <rFont val="宋体"/>
        <charset val="134"/>
      </rPr>
      <t>排名</t>
    </r>
  </si>
  <si>
    <r>
      <rPr>
        <sz val="12"/>
        <color rgb="FF000000"/>
        <rFont val="宋体"/>
        <charset val="134"/>
      </rPr>
      <t>学号</t>
    </r>
  </si>
  <si>
    <r>
      <rPr>
        <sz val="12"/>
        <color rgb="FF000000"/>
        <rFont val="宋体"/>
        <charset val="134"/>
      </rPr>
      <t>姓名</t>
    </r>
  </si>
  <si>
    <r>
      <rPr>
        <sz val="12"/>
        <color rgb="FF000000"/>
        <rFont val="宋体"/>
        <charset val="134"/>
      </rPr>
      <t>学业成绩</t>
    </r>
    <r>
      <rPr>
        <sz val="12"/>
        <color rgb="FF000000"/>
        <rFont val="Times New Roman"/>
        <charset val="134"/>
      </rPr>
      <t>(25%)</t>
    </r>
  </si>
  <si>
    <r>
      <rPr>
        <sz val="12"/>
        <color rgb="FF000000"/>
        <rFont val="宋体"/>
        <charset val="134"/>
      </rPr>
      <t>科研项目</t>
    </r>
    <r>
      <rPr>
        <sz val="12"/>
        <color rgb="FF000000"/>
        <rFont val="Times New Roman"/>
        <charset val="134"/>
      </rPr>
      <t>(45%)</t>
    </r>
  </si>
  <si>
    <r>
      <rPr>
        <sz val="12"/>
        <color rgb="FF000000"/>
        <rFont val="宋体"/>
        <charset val="134"/>
      </rPr>
      <t>思想品德</t>
    </r>
    <r>
      <rPr>
        <sz val="12"/>
        <color rgb="FF000000"/>
        <rFont val="Times New Roman"/>
        <charset val="134"/>
      </rPr>
      <t>(10%)</t>
    </r>
  </si>
  <si>
    <r>
      <rPr>
        <sz val="12"/>
        <color rgb="FF000000"/>
        <rFont val="宋体"/>
        <charset val="134"/>
      </rPr>
      <t>文体活动</t>
    </r>
    <r>
      <rPr>
        <sz val="12"/>
        <color rgb="FF000000"/>
        <rFont val="Times New Roman"/>
        <charset val="134"/>
      </rPr>
      <t>(10%)</t>
    </r>
  </si>
  <si>
    <r>
      <rPr>
        <sz val="12"/>
        <color rgb="FF000000"/>
        <rFont val="宋体"/>
        <charset val="134"/>
      </rPr>
      <t>学生工作</t>
    </r>
    <r>
      <rPr>
        <sz val="12"/>
        <color rgb="FF000000"/>
        <rFont val="Times New Roman"/>
        <charset val="134"/>
      </rPr>
      <t>(10%)</t>
    </r>
  </si>
  <si>
    <r>
      <rPr>
        <sz val="12"/>
        <color rgb="FF000000"/>
        <rFont val="宋体"/>
        <charset val="134"/>
      </rPr>
      <t>总分</t>
    </r>
  </si>
  <si>
    <r>
      <rPr>
        <sz val="12"/>
        <color rgb="FF000000"/>
        <rFont val="微软雅黑"/>
        <charset val="134"/>
      </rPr>
      <t>排名</t>
    </r>
  </si>
  <si>
    <r>
      <rPr>
        <sz val="12"/>
        <color rgb="FF000000"/>
        <rFont val="微软雅黑"/>
        <charset val="134"/>
      </rPr>
      <t>学号</t>
    </r>
  </si>
  <si>
    <r>
      <rPr>
        <sz val="12"/>
        <color rgb="FF000000"/>
        <rFont val="微软雅黑"/>
        <charset val="134"/>
      </rPr>
      <t>姓名</t>
    </r>
  </si>
  <si>
    <r>
      <rPr>
        <sz val="12"/>
        <color rgb="FF000000"/>
        <rFont val="微软雅黑"/>
        <charset val="134"/>
      </rPr>
      <t>学业成绩</t>
    </r>
    <r>
      <rPr>
        <sz val="12"/>
        <color rgb="FF000000"/>
        <rFont val="Times New Roman"/>
        <charset val="134"/>
      </rPr>
      <t>(25%)</t>
    </r>
  </si>
  <si>
    <r>
      <rPr>
        <sz val="12"/>
        <color rgb="FF000000"/>
        <rFont val="微软雅黑"/>
        <charset val="134"/>
      </rPr>
      <t>科研项目</t>
    </r>
    <r>
      <rPr>
        <sz val="12"/>
        <color rgb="FF000000"/>
        <rFont val="Times New Roman"/>
        <charset val="134"/>
      </rPr>
      <t>(45%)</t>
    </r>
  </si>
  <si>
    <r>
      <rPr>
        <sz val="12"/>
        <color rgb="FF000000"/>
        <rFont val="微软雅黑"/>
        <charset val="134"/>
      </rPr>
      <t>思想品德</t>
    </r>
    <r>
      <rPr>
        <sz val="12"/>
        <color rgb="FF000000"/>
        <rFont val="Times New Roman"/>
        <charset val="134"/>
      </rPr>
      <t>(10%)</t>
    </r>
  </si>
  <si>
    <r>
      <rPr>
        <sz val="12"/>
        <color rgb="FF000000"/>
        <rFont val="微软雅黑"/>
        <charset val="134"/>
      </rPr>
      <t>文体活动</t>
    </r>
    <r>
      <rPr>
        <sz val="12"/>
        <color rgb="FF000000"/>
        <rFont val="Times New Roman"/>
        <charset val="134"/>
      </rPr>
      <t>(10%)</t>
    </r>
  </si>
  <si>
    <r>
      <rPr>
        <sz val="12"/>
        <color rgb="FF000000"/>
        <rFont val="微软雅黑"/>
        <charset val="134"/>
      </rPr>
      <t>学生工作</t>
    </r>
    <r>
      <rPr>
        <sz val="12"/>
        <color rgb="FF000000"/>
        <rFont val="Times New Roman"/>
        <charset val="134"/>
      </rPr>
      <t>(10%)</t>
    </r>
  </si>
  <si>
    <r>
      <rPr>
        <sz val="12"/>
        <color rgb="FF000000"/>
        <rFont val="微软雅黑"/>
        <charset val="134"/>
      </rPr>
      <t>总分</t>
    </r>
  </si>
  <si>
    <r>
      <rPr>
        <sz val="10"/>
        <color rgb="FF000000"/>
        <rFont val="宋体"/>
        <charset val="134"/>
      </rPr>
      <t>张亦南</t>
    </r>
  </si>
  <si>
    <r>
      <rPr>
        <sz val="12"/>
        <color rgb="FF000000"/>
        <rFont val="宋体"/>
        <charset val="134"/>
      </rPr>
      <t>原始分</t>
    </r>
  </si>
  <si>
    <t>拟推荐校优、省优</t>
  </si>
  <si>
    <r>
      <rPr>
        <sz val="12"/>
        <color rgb="FF000000"/>
        <rFont val="微软雅黑"/>
        <charset val="134"/>
      </rPr>
      <t>王贤忠</t>
    </r>
  </si>
  <si>
    <r>
      <rPr>
        <sz val="12"/>
        <color rgb="FF000000"/>
        <rFont val="微软雅黑"/>
        <charset val="134"/>
      </rPr>
      <t>原始分</t>
    </r>
  </si>
  <si>
    <t>2次一等2次优研</t>
  </si>
  <si>
    <r>
      <rPr>
        <sz val="12"/>
        <color rgb="FF000000"/>
        <rFont val="宋体"/>
        <charset val="134"/>
      </rPr>
      <t>加权分</t>
    </r>
  </si>
  <si>
    <r>
      <rPr>
        <sz val="12"/>
        <color rgb="FF000000"/>
        <rFont val="微软雅黑"/>
        <charset val="134"/>
      </rPr>
      <t>加权分</t>
    </r>
  </si>
  <si>
    <t>2</t>
  </si>
  <si>
    <r>
      <rPr>
        <sz val="10"/>
        <color rgb="FF000000"/>
        <rFont val="宋体"/>
        <charset val="134"/>
      </rPr>
      <t>王雪萍</t>
    </r>
  </si>
  <si>
    <r>
      <rPr>
        <sz val="12"/>
        <color rgb="FF000000"/>
        <rFont val="微软雅黑"/>
        <charset val="134"/>
      </rPr>
      <t>黄宣雅</t>
    </r>
  </si>
  <si>
    <r>
      <rPr>
        <sz val="11"/>
        <color rgb="FF000000"/>
        <rFont val="Times New Roman"/>
        <charset val="134"/>
      </rPr>
      <t>1</t>
    </r>
    <r>
      <rPr>
        <sz val="11"/>
        <color rgb="FF000000"/>
        <rFont val="宋体"/>
        <charset val="134"/>
      </rPr>
      <t>次优研</t>
    </r>
    <r>
      <rPr>
        <sz val="11"/>
        <color rgb="FF000000"/>
        <rFont val="Times New Roman"/>
        <charset val="134"/>
      </rPr>
      <t xml:space="preserve"> 1</t>
    </r>
    <r>
      <rPr>
        <sz val="11"/>
        <color rgb="FF000000"/>
        <rFont val="宋体"/>
        <charset val="134"/>
      </rPr>
      <t>次优干</t>
    </r>
    <r>
      <rPr>
        <sz val="11"/>
        <color rgb="FF000000"/>
        <rFont val="Times New Roman"/>
        <charset val="134"/>
      </rPr>
      <t xml:space="preserve"> 2</t>
    </r>
    <r>
      <rPr>
        <sz val="11"/>
        <color rgb="FF000000"/>
        <rFont val="宋体"/>
        <charset val="134"/>
      </rPr>
      <t>次一等</t>
    </r>
  </si>
  <si>
    <t>3</t>
  </si>
  <si>
    <t>2022011010014</t>
  </si>
  <si>
    <r>
      <rPr>
        <sz val="10"/>
        <color rgb="FF000000"/>
        <rFont val="宋体"/>
        <charset val="134"/>
      </rPr>
      <t>江耀煌</t>
    </r>
  </si>
  <si>
    <r>
      <rPr>
        <sz val="12"/>
        <color rgb="FF000000"/>
        <rFont val="微软雅黑"/>
        <charset val="134"/>
      </rPr>
      <t>潘静静</t>
    </r>
  </si>
  <si>
    <t>不满足省优条件</t>
  </si>
  <si>
    <r>
      <rPr>
        <sz val="11"/>
        <color rgb="FF000000"/>
        <rFont val="Times New Roman"/>
        <charset val="134"/>
      </rPr>
      <t>1</t>
    </r>
    <r>
      <rPr>
        <sz val="11"/>
        <color rgb="FF000000"/>
        <rFont val="宋体"/>
        <charset val="134"/>
      </rPr>
      <t>次一等</t>
    </r>
  </si>
  <si>
    <t>4</t>
  </si>
  <si>
    <t>2022011010002</t>
  </si>
  <si>
    <r>
      <rPr>
        <sz val="10"/>
        <color rgb="FF000000"/>
        <rFont val="宋体"/>
        <charset val="134"/>
      </rPr>
      <t>张思琦</t>
    </r>
  </si>
  <si>
    <r>
      <rPr>
        <sz val="12"/>
        <color rgb="FF000000"/>
        <rFont val="微软雅黑"/>
        <charset val="134"/>
      </rPr>
      <t>马婷婷</t>
    </r>
  </si>
  <si>
    <r>
      <rPr>
        <sz val="11"/>
        <color rgb="FF000000"/>
        <rFont val="Times New Roman"/>
        <charset val="134"/>
      </rPr>
      <t>1</t>
    </r>
    <r>
      <rPr>
        <sz val="11"/>
        <color rgb="FF000000"/>
        <rFont val="宋体"/>
        <charset val="134"/>
      </rPr>
      <t>次优研</t>
    </r>
    <r>
      <rPr>
        <sz val="11"/>
        <color rgb="FF000000"/>
        <rFont val="Times New Roman"/>
        <charset val="134"/>
      </rPr>
      <t xml:space="preserve"> 1</t>
    </r>
    <r>
      <rPr>
        <sz val="11"/>
        <color rgb="FF000000"/>
        <rFont val="宋体"/>
        <charset val="134"/>
      </rPr>
      <t>次一等</t>
    </r>
  </si>
  <si>
    <t>5</t>
  </si>
  <si>
    <r>
      <rPr>
        <sz val="12"/>
        <color rgb="FF000000"/>
        <rFont val="微软雅黑"/>
        <charset val="134"/>
      </rPr>
      <t>黎小飞</t>
    </r>
  </si>
  <si>
    <t>2次一等1次优研</t>
  </si>
  <si>
    <t>动物学</t>
  </si>
  <si>
    <t>6</t>
  </si>
  <si>
    <r>
      <rPr>
        <sz val="12"/>
        <color rgb="FF000000"/>
        <rFont val="微软雅黑"/>
        <charset val="134"/>
      </rPr>
      <t>王陈畅</t>
    </r>
  </si>
  <si>
    <r>
      <rPr>
        <sz val="11"/>
        <color rgb="FF000000"/>
        <rFont val="Times New Roman"/>
        <charset val="134"/>
      </rPr>
      <t>1</t>
    </r>
    <r>
      <rPr>
        <sz val="11"/>
        <color rgb="FF000000"/>
        <rFont val="宋体"/>
        <charset val="134"/>
      </rPr>
      <t>次优研</t>
    </r>
    <r>
      <rPr>
        <sz val="11"/>
        <color rgb="FF000000"/>
        <rFont val="Times New Roman"/>
        <charset val="134"/>
      </rPr>
      <t xml:space="preserve"> 1</t>
    </r>
    <r>
      <rPr>
        <sz val="11"/>
        <color rgb="FF000000"/>
        <rFont val="宋体"/>
        <charset val="134"/>
      </rPr>
      <t>次优干</t>
    </r>
    <r>
      <rPr>
        <sz val="11"/>
        <color rgb="FF000000"/>
        <rFont val="Times New Roman"/>
        <charset val="134"/>
      </rPr>
      <t xml:space="preserve"> 1</t>
    </r>
    <r>
      <rPr>
        <sz val="11"/>
        <color rgb="FF000000"/>
        <rFont val="宋体"/>
        <charset val="134"/>
      </rPr>
      <t>次一等</t>
    </r>
  </si>
  <si>
    <r>
      <rPr>
        <sz val="12"/>
        <color rgb="FF000000"/>
        <rFont val="宋体"/>
        <charset val="134"/>
      </rPr>
      <t>马婷婷</t>
    </r>
  </si>
  <si>
    <t>7</t>
  </si>
  <si>
    <r>
      <rPr>
        <sz val="12"/>
        <color rgb="FF000000"/>
        <rFont val="微软雅黑"/>
        <charset val="134"/>
      </rPr>
      <t>梁雪霜</t>
    </r>
  </si>
  <si>
    <t>8</t>
  </si>
  <si>
    <r>
      <rPr>
        <sz val="12"/>
        <color rgb="FF000000"/>
        <rFont val="微软雅黑"/>
        <charset val="134"/>
      </rPr>
      <t>陈杭杰</t>
    </r>
  </si>
  <si>
    <t>9</t>
  </si>
  <si>
    <r>
      <rPr>
        <sz val="12"/>
        <color rgb="FF000000"/>
        <rFont val="微软雅黑"/>
        <charset val="134"/>
      </rPr>
      <t>陈利霞</t>
    </r>
  </si>
  <si>
    <r>
      <rPr>
        <b/>
        <sz val="14"/>
        <color rgb="FF000000"/>
        <rFont val="宋体"/>
        <charset val="134"/>
      </rPr>
      <t>植物学</t>
    </r>
  </si>
  <si>
    <t>1</t>
  </si>
  <si>
    <r>
      <rPr>
        <sz val="12"/>
        <color rgb="FF000000"/>
        <rFont val="宋体"/>
        <charset val="134"/>
      </rPr>
      <t>黎小飞</t>
    </r>
  </si>
  <si>
    <t>MAX</t>
  </si>
  <si>
    <t>2025届研究生省级优秀毕业生竞争名额排名表（生物、生态共同竞争1个名额）</t>
  </si>
  <si>
    <t>排名</t>
  </si>
  <si>
    <t>韩娜娜</t>
  </si>
  <si>
    <t>原始分</t>
  </si>
  <si>
    <t>加权分</t>
  </si>
  <si>
    <t>杨家梦</t>
  </si>
  <si>
    <r>
      <rPr>
        <b/>
        <sz val="14"/>
        <color rgb="FF000000"/>
        <rFont val="宋体"/>
        <charset val="134"/>
      </rPr>
      <t>遗传学</t>
    </r>
  </si>
  <si>
    <r>
      <rPr>
        <sz val="12"/>
        <color rgb="FF000000"/>
        <rFont val="宋体"/>
        <charset val="134"/>
      </rPr>
      <t>潘静静</t>
    </r>
  </si>
  <si>
    <r>
      <rPr>
        <sz val="12"/>
        <color rgb="FF000000"/>
        <rFont val="宋体"/>
        <charset val="134"/>
      </rPr>
      <t>王贤忠</t>
    </r>
  </si>
  <si>
    <t>姚威</t>
  </si>
  <si>
    <r>
      <rPr>
        <sz val="12"/>
        <color rgb="FF000000"/>
        <rFont val="宋体"/>
        <charset val="134"/>
      </rPr>
      <t>王陈畅</t>
    </r>
  </si>
  <si>
    <t>严雯</t>
  </si>
  <si>
    <r>
      <rPr>
        <sz val="12"/>
        <color rgb="FF000000"/>
        <rFont val="宋体"/>
        <charset val="134"/>
      </rPr>
      <t>梁雪霜</t>
    </r>
  </si>
  <si>
    <r>
      <rPr>
        <sz val="12"/>
        <color rgb="FF000000"/>
        <rFont val="宋体"/>
        <charset val="134"/>
      </rPr>
      <t>金艳芸</t>
    </r>
  </si>
  <si>
    <r>
      <rPr>
        <b/>
        <sz val="14"/>
        <color rgb="FF000000"/>
        <rFont val="宋体"/>
        <charset val="134"/>
      </rPr>
      <t>发育生物学</t>
    </r>
  </si>
  <si>
    <r>
      <rPr>
        <sz val="12"/>
        <color rgb="FF000000"/>
        <rFont val="宋体"/>
        <charset val="134"/>
      </rPr>
      <t>陈杭杰</t>
    </r>
  </si>
  <si>
    <r>
      <rPr>
        <sz val="12"/>
        <color rgb="FF000000"/>
        <rFont val="宋体"/>
        <charset val="134"/>
      </rPr>
      <t>陈利霞</t>
    </r>
  </si>
  <si>
    <t>生态学（省优、校优排名）</t>
  </si>
  <si>
    <t>学号</t>
  </si>
  <si>
    <t>姓名</t>
  </si>
  <si>
    <r>
      <rPr>
        <sz val="12"/>
        <color rgb="FF000000"/>
        <rFont val="微软雅黑"/>
        <charset val="134"/>
      </rPr>
      <t>学业成绩</t>
    </r>
    <r>
      <rPr>
        <sz val="12"/>
        <color rgb="FF000000"/>
        <rFont val="Times New Roman"/>
        <charset val="134"/>
      </rPr>
      <t>/(_25_%)</t>
    </r>
  </si>
  <si>
    <r>
      <rPr>
        <sz val="12"/>
        <color rgb="FF000000"/>
        <rFont val="微软雅黑"/>
        <charset val="134"/>
      </rPr>
      <t>科研项目</t>
    </r>
    <r>
      <rPr>
        <sz val="12"/>
        <color rgb="FF000000"/>
        <rFont val="Times New Roman"/>
        <charset val="134"/>
      </rPr>
      <t>/(_45_%)</t>
    </r>
  </si>
  <si>
    <r>
      <rPr>
        <sz val="12"/>
        <color rgb="FF000000"/>
        <rFont val="微软雅黑"/>
        <charset val="134"/>
      </rPr>
      <t>思想品德</t>
    </r>
    <r>
      <rPr>
        <sz val="12"/>
        <color rgb="FF000000"/>
        <rFont val="Times New Roman"/>
        <charset val="134"/>
      </rPr>
      <t>/(_10_%)</t>
    </r>
  </si>
  <si>
    <r>
      <rPr>
        <sz val="12"/>
        <color rgb="FF000000"/>
        <rFont val="微软雅黑"/>
        <charset val="134"/>
      </rPr>
      <t>文体活动</t>
    </r>
    <r>
      <rPr>
        <sz val="12"/>
        <color rgb="FF000000"/>
        <rFont val="Times New Roman"/>
        <charset val="134"/>
      </rPr>
      <t>/(_10_%)</t>
    </r>
  </si>
  <si>
    <r>
      <rPr>
        <sz val="12"/>
        <color rgb="FF000000"/>
        <rFont val="微软雅黑"/>
        <charset val="134"/>
      </rPr>
      <t>学生工作</t>
    </r>
    <r>
      <rPr>
        <sz val="12"/>
        <color rgb="FF000000"/>
        <rFont val="Times New Roman"/>
        <charset val="134"/>
      </rPr>
      <t>/(_10_%)</t>
    </r>
  </si>
  <si>
    <t>总分</t>
  </si>
  <si>
    <t>陈柯宇</t>
  </si>
  <si>
    <t>孟芸娟</t>
  </si>
  <si>
    <t>李昕杰</t>
  </si>
  <si>
    <t>钱心如</t>
  </si>
  <si>
    <r>
      <rPr>
        <b/>
        <sz val="14"/>
        <color rgb="FF000000"/>
        <rFont val="宋体"/>
        <charset val="134"/>
      </rPr>
      <t>生物化学与分子生物学</t>
    </r>
  </si>
  <si>
    <r>
      <rPr>
        <sz val="12"/>
        <color rgb="FF000000"/>
        <rFont val="宋体"/>
        <charset val="134"/>
      </rPr>
      <t>黄宣雅</t>
    </r>
  </si>
  <si>
    <t>校优竞争名额</t>
  </si>
  <si>
    <r>
      <rPr>
        <sz val="12"/>
        <color rgb="FF000000"/>
        <rFont val="宋体"/>
        <charset val="134"/>
      </rPr>
      <t>姚威</t>
    </r>
  </si>
  <si>
    <r>
      <rPr>
        <sz val="12"/>
        <color rgb="FF000000"/>
        <rFont val="宋体"/>
        <charset val="134"/>
      </rPr>
      <t>孟芸娟</t>
    </r>
  </si>
  <si>
    <r>
      <rPr>
        <sz val="12"/>
        <color rgb="FF000000"/>
        <rFont val="宋体"/>
        <charset val="134"/>
      </rPr>
      <t>李昕杰</t>
    </r>
  </si>
  <si>
    <r>
      <rPr>
        <sz val="12"/>
        <color rgb="FF000000"/>
        <rFont val="宋体"/>
        <charset val="134"/>
      </rPr>
      <t>钱心如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</si>
</sst>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);[Red]\(0\)"/>
    <numFmt numFmtId="178" formatCode="0.00_);[Red]\(0.00\)"/>
    <numFmt numFmtId="179" formatCode="0_ "/>
    <numFmt numFmtId="180" formatCode="0.0_);[Red]\(0.0\)"/>
  </numFmts>
  <fonts count="47">
    <font>
      <sz val="11"/>
      <color theme="1"/>
      <name val="宋体"/>
      <charset val="134"/>
      <scheme val="minor"/>
    </font>
    <font>
      <sz val="16"/>
      <name val="微软雅黑"/>
      <charset val="134"/>
    </font>
    <font>
      <b/>
      <sz val="14"/>
      <color rgb="FF000000"/>
      <name val="Times New Roman"/>
      <charset val="134"/>
    </font>
    <font>
      <sz val="12"/>
      <color rgb="FF000000"/>
      <name val="Times New Roman"/>
      <charset val="134"/>
    </font>
    <font>
      <sz val="10"/>
      <color rgb="FF000000"/>
      <name val="Times New Roman"/>
      <charset val="134"/>
    </font>
    <font>
      <sz val="12"/>
      <color rgb="FFFF0000"/>
      <name val="Times New Roman"/>
      <charset val="134"/>
    </font>
    <font>
      <sz val="12"/>
      <color rgb="FF121212"/>
      <name val="Times New Roman"/>
      <charset val="134"/>
    </font>
    <font>
      <sz val="11"/>
      <color rgb="FF000000"/>
      <name val="Times New Roman"/>
      <charset val="134"/>
    </font>
    <font>
      <b/>
      <sz val="14"/>
      <color rgb="FF000000"/>
      <name val="宋体"/>
      <charset val="134"/>
    </font>
    <font>
      <sz val="12"/>
      <color rgb="FF000000"/>
      <name val="微软雅黑"/>
      <charset val="134"/>
    </font>
    <font>
      <sz val="12"/>
      <name val="Times New Roman"/>
      <charset val="134"/>
    </font>
    <font>
      <sz val="12"/>
      <color rgb="FF000000"/>
      <name val="宋体-简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6"/>
      <color rgb="FFFF0000"/>
      <name val="微软雅黑"/>
      <charset val="134"/>
    </font>
    <font>
      <b/>
      <sz val="12"/>
      <color rgb="FFC00000"/>
      <name val="宋体"/>
      <charset val="134"/>
    </font>
    <font>
      <b/>
      <sz val="12"/>
      <color rgb="FFC00000"/>
      <name val="Times New Roman"/>
      <charset val="134"/>
    </font>
    <font>
      <sz val="12"/>
      <color theme="1"/>
      <name val="宋体"/>
      <charset val="134"/>
      <scheme val="minor"/>
    </font>
    <font>
      <sz val="12"/>
      <color rgb="FFC00000"/>
      <name val="Times New Roman"/>
      <charset val="134"/>
    </font>
    <font>
      <sz val="12"/>
      <color rgb="FFEA3324"/>
      <name val="Times New Roman"/>
      <charset val="134"/>
    </font>
    <font>
      <sz val="10"/>
      <name val="宋体"/>
      <charset val="134"/>
      <scheme val="minor"/>
    </font>
    <font>
      <sz val="11"/>
      <color rgb="FF000000"/>
      <name val="微软雅黑"/>
      <charset val="134"/>
    </font>
    <font>
      <sz val="14"/>
      <name val="微软雅黑"/>
      <charset val="134"/>
    </font>
    <font>
      <sz val="11"/>
      <name val="微软雅黑"/>
      <charset val="134"/>
    </font>
    <font>
      <sz val="1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宋体"/>
      <charset val="134"/>
    </font>
    <font>
      <sz val="10"/>
      <color rgb="FF000000"/>
      <name val="宋体"/>
      <charset val="134"/>
    </font>
    <font>
      <sz val="12"/>
      <name val="微软雅黑"/>
      <charset val="134"/>
    </font>
  </fonts>
  <fills count="39">
    <fill>
      <patternFill patternType="none"/>
    </fill>
    <fill>
      <patternFill patternType="gray125"/>
    </fill>
    <fill>
      <patternFill patternType="solid">
        <fgColor rgb="FFF2DBDB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7E4B3"/>
        <bgColor indexed="64"/>
      </patternFill>
    </fill>
    <fill>
      <patternFill patternType="solid">
        <fgColor rgb="FFFBE5D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4" fillId="10" borderId="14" applyNumberFormat="0" applyAlignment="0" applyProtection="0">
      <alignment vertical="center"/>
    </xf>
    <xf numFmtId="0" fontId="35" fillId="10" borderId="13" applyNumberFormat="0" applyAlignment="0" applyProtection="0">
      <alignment vertical="center"/>
    </xf>
    <xf numFmtId="0" fontId="36" fillId="11" borderId="15" applyNumberFormat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/>
    </xf>
    <xf numFmtId="49" fontId="3" fillId="2" borderId="2" xfId="0" applyNumberFormat="1" applyFont="1" applyFill="1" applyBorder="1" applyAlignment="1" applyProtection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/>
    </xf>
    <xf numFmtId="0" fontId="3" fillId="0" borderId="2" xfId="0" applyFont="1" applyFill="1" applyBorder="1" applyAlignment="1" applyProtection="1">
      <alignment horizontal="center"/>
    </xf>
    <xf numFmtId="0" fontId="3" fillId="0" borderId="2" xfId="0" applyFont="1" applyFill="1" applyBorder="1" applyAlignment="1" applyProtection="1">
      <alignment horizontal="center" vertical="center"/>
    </xf>
    <xf numFmtId="49" fontId="3" fillId="3" borderId="2" xfId="0" applyNumberFormat="1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176" fontId="3" fillId="0" borderId="2" xfId="0" applyNumberFormat="1" applyFont="1" applyFill="1" applyBorder="1" applyAlignment="1" applyProtection="1">
      <alignment horizontal="center" vertical="center" wrapText="1"/>
    </xf>
    <xf numFmtId="176" fontId="5" fillId="0" borderId="2" xfId="0" applyNumberFormat="1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/>
    </xf>
    <xf numFmtId="176" fontId="3" fillId="4" borderId="2" xfId="0" applyNumberFormat="1" applyFont="1" applyFill="1" applyBorder="1" applyAlignment="1" applyProtection="1">
      <alignment horizontal="center" vertical="center"/>
    </xf>
    <xf numFmtId="49" fontId="4" fillId="0" borderId="3" xfId="0" applyNumberFormat="1" applyFont="1" applyFill="1" applyBorder="1" applyAlignment="1" applyProtection="1">
      <alignment horizontal="center" vertical="center"/>
    </xf>
    <xf numFmtId="176" fontId="6" fillId="0" borderId="2" xfId="0" applyNumberFormat="1" applyFont="1" applyFill="1" applyBorder="1" applyAlignment="1" applyProtection="1">
      <alignment horizontal="center" vertical="center" wrapText="1"/>
    </xf>
    <xf numFmtId="49" fontId="4" fillId="0" borderId="4" xfId="0" applyNumberFormat="1" applyFont="1" applyFill="1" applyBorder="1" applyAlignment="1" applyProtection="1">
      <alignment horizontal="center" vertical="center"/>
    </xf>
    <xf numFmtId="49" fontId="3" fillId="2" borderId="3" xfId="0" applyNumberFormat="1" applyFont="1" applyFill="1" applyBorder="1" applyAlignment="1" applyProtection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Alignment="1"/>
    <xf numFmtId="49" fontId="7" fillId="0" borderId="0" xfId="0" applyNumberFormat="1" applyFont="1" applyFill="1" applyAlignment="1"/>
    <xf numFmtId="49" fontId="8" fillId="0" borderId="5" xfId="0" applyNumberFormat="1" applyFont="1" applyFill="1" applyBorder="1" applyAlignment="1" applyProtection="1">
      <alignment horizontal="center" vertical="center"/>
    </xf>
    <xf numFmtId="49" fontId="2" fillId="0" borderId="5" xfId="0" applyNumberFormat="1" applyFont="1" applyFill="1" applyBorder="1" applyAlignment="1" applyProtection="1">
      <alignment horizontal="center" vertical="center"/>
    </xf>
    <xf numFmtId="177" fontId="4" fillId="0" borderId="2" xfId="0" applyNumberFormat="1" applyFont="1" applyFill="1" applyBorder="1" applyAlignment="1" applyProtection="1">
      <alignment horizontal="center" vertical="center"/>
    </xf>
    <xf numFmtId="178" fontId="3" fillId="0" borderId="2" xfId="0" applyNumberFormat="1" applyFont="1" applyFill="1" applyBorder="1" applyAlignment="1" applyProtection="1">
      <alignment horizontal="center" vertical="center"/>
    </xf>
    <xf numFmtId="178" fontId="5" fillId="0" borderId="2" xfId="0" applyNumberFormat="1" applyFont="1" applyFill="1" applyBorder="1" applyAlignment="1" applyProtection="1">
      <alignment horizontal="center" vertical="center"/>
    </xf>
    <xf numFmtId="177" fontId="3" fillId="0" borderId="3" xfId="0" applyNumberFormat="1" applyFont="1" applyFill="1" applyBorder="1" applyAlignment="1" applyProtection="1">
      <alignment horizontal="center" vertical="center" wrapText="1"/>
    </xf>
    <xf numFmtId="176" fontId="3" fillId="0" borderId="3" xfId="0" applyNumberFormat="1" applyFont="1" applyFill="1" applyBorder="1" applyAlignment="1" applyProtection="1">
      <alignment horizontal="center" vertical="center" wrapText="1"/>
    </xf>
    <xf numFmtId="177" fontId="3" fillId="0" borderId="4" xfId="0" applyNumberFormat="1" applyFont="1" applyFill="1" applyBorder="1" applyAlignment="1" applyProtection="1">
      <alignment horizontal="center" vertical="center" wrapText="1"/>
    </xf>
    <xf numFmtId="176" fontId="3" fillId="0" borderId="4" xfId="0" applyNumberFormat="1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177" fontId="3" fillId="0" borderId="3" xfId="0" applyNumberFormat="1" applyFont="1" applyFill="1" applyBorder="1" applyAlignment="1" applyProtection="1">
      <alignment horizontal="center" vertical="center"/>
    </xf>
    <xf numFmtId="177" fontId="3" fillId="0" borderId="4" xfId="0" applyNumberFormat="1" applyFont="1" applyFill="1" applyBorder="1" applyAlignment="1" applyProtection="1">
      <alignment horizontal="center" vertical="center"/>
    </xf>
    <xf numFmtId="49" fontId="8" fillId="0" borderId="0" xfId="0" applyNumberFormat="1" applyFont="1" applyFill="1" applyAlignment="1">
      <alignment horizontal="center" vertical="center"/>
    </xf>
    <xf numFmtId="176" fontId="9" fillId="5" borderId="2" xfId="0" applyNumberFormat="1" applyFont="1" applyFill="1" applyBorder="1" applyAlignment="1" applyProtection="1">
      <alignment horizontal="center" vertical="center"/>
    </xf>
    <xf numFmtId="176" fontId="9" fillId="0" borderId="2" xfId="0" applyNumberFormat="1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vertical="center"/>
    </xf>
    <xf numFmtId="176" fontId="9" fillId="0" borderId="2" xfId="0" applyNumberFormat="1" applyFont="1" applyFill="1" applyBorder="1" applyAlignment="1" applyProtection="1">
      <alignment vertical="center"/>
    </xf>
    <xf numFmtId="179" fontId="10" fillId="3" borderId="2" xfId="0" applyNumberFormat="1" applyFont="1" applyFill="1" applyBorder="1" applyAlignment="1" applyProtection="1">
      <alignment horizontal="center" vertical="center"/>
    </xf>
    <xf numFmtId="179" fontId="3" fillId="0" borderId="2" xfId="0" applyNumberFormat="1" applyFont="1" applyFill="1" applyBorder="1" applyAlignment="1" applyProtection="1">
      <alignment horizontal="center" vertical="center"/>
    </xf>
    <xf numFmtId="176" fontId="11" fillId="0" borderId="2" xfId="0" applyNumberFormat="1" applyFont="1" applyFill="1" applyBorder="1" applyAlignment="1" applyProtection="1">
      <alignment horizontal="center" vertical="center"/>
    </xf>
    <xf numFmtId="176" fontId="3" fillId="0" borderId="2" xfId="0" applyNumberFormat="1" applyFont="1" applyFill="1" applyBorder="1" applyAlignment="1" applyProtection="1">
      <alignment horizontal="center" vertical="center"/>
    </xf>
    <xf numFmtId="176" fontId="5" fillId="0" borderId="2" xfId="0" applyNumberFormat="1" applyFont="1" applyFill="1" applyBorder="1" applyAlignment="1" applyProtection="1">
      <alignment horizontal="center" vertical="center"/>
    </xf>
    <xf numFmtId="179" fontId="12" fillId="6" borderId="4" xfId="0" applyNumberFormat="1" applyFont="1" applyFill="1" applyBorder="1" applyAlignment="1" applyProtection="1"/>
    <xf numFmtId="0" fontId="13" fillId="0" borderId="4" xfId="0" applyFont="1" applyFill="1" applyBorder="1" applyAlignment="1" applyProtection="1"/>
    <xf numFmtId="176" fontId="9" fillId="4" borderId="2" xfId="0" applyNumberFormat="1" applyFont="1" applyFill="1" applyBorder="1" applyAlignment="1" applyProtection="1">
      <alignment horizontal="center" vertical="center"/>
    </xf>
    <xf numFmtId="179" fontId="3" fillId="5" borderId="2" xfId="0" applyNumberFormat="1" applyFont="1" applyFill="1" applyBorder="1" applyAlignment="1" applyProtection="1">
      <alignment horizontal="center" vertical="center"/>
    </xf>
    <xf numFmtId="179" fontId="13" fillId="0" borderId="4" xfId="0" applyNumberFormat="1" applyFont="1" applyFill="1" applyBorder="1" applyAlignment="1" applyProtection="1"/>
    <xf numFmtId="0" fontId="0" fillId="0" borderId="0" xfId="0" applyBorder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/>
    </xf>
    <xf numFmtId="0" fontId="14" fillId="0" borderId="0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49" fontId="3" fillId="7" borderId="2" xfId="0" applyNumberFormat="1" applyFont="1" applyFill="1" applyBorder="1" applyAlignment="1" applyProtection="1">
      <alignment horizontal="center" vertical="center"/>
    </xf>
    <xf numFmtId="176" fontId="3" fillId="7" borderId="2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0" fontId="17" fillId="0" borderId="0" xfId="0" applyFont="1" applyFill="1" applyAlignment="1">
      <alignment vertical="center"/>
    </xf>
    <xf numFmtId="177" fontId="3" fillId="0" borderId="2" xfId="0" applyNumberFormat="1" applyFont="1" applyFill="1" applyBorder="1" applyAlignment="1" applyProtection="1">
      <alignment horizontal="center" vertical="center"/>
    </xf>
    <xf numFmtId="178" fontId="3" fillId="7" borderId="2" xfId="0" applyNumberFormat="1" applyFont="1" applyFill="1" applyBorder="1" applyAlignment="1" applyProtection="1">
      <alignment horizontal="center"/>
    </xf>
    <xf numFmtId="176" fontId="3" fillId="7" borderId="3" xfId="0" applyNumberFormat="1" applyFont="1" applyFill="1" applyBorder="1" applyAlignment="1" applyProtection="1">
      <alignment horizontal="center" vertical="center" wrapText="1"/>
    </xf>
    <xf numFmtId="176" fontId="3" fillId="7" borderId="4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176" fontId="3" fillId="5" borderId="2" xfId="0" applyNumberFormat="1" applyFont="1" applyFill="1" applyBorder="1" applyAlignment="1" applyProtection="1">
      <alignment horizontal="center" vertical="center"/>
    </xf>
    <xf numFmtId="176" fontId="10" fillId="0" borderId="2" xfId="0" applyNumberFormat="1" applyFont="1" applyFill="1" applyBorder="1" applyAlignment="1" applyProtection="1">
      <alignment horizontal="center" vertical="center" wrapText="1"/>
    </xf>
    <xf numFmtId="176" fontId="3" fillId="4" borderId="2" xfId="0" applyNumberFormat="1" applyFont="1" applyFill="1" applyBorder="1" applyAlignment="1" applyProtection="1">
      <alignment horizontal="center" vertical="center" wrapText="1"/>
    </xf>
    <xf numFmtId="178" fontId="10" fillId="0" borderId="2" xfId="0" applyNumberFormat="1" applyFont="1" applyFill="1" applyBorder="1" applyAlignment="1" applyProtection="1">
      <alignment horizontal="center" vertical="center"/>
    </xf>
    <xf numFmtId="178" fontId="3" fillId="7" borderId="3" xfId="0" applyNumberFormat="1" applyFont="1" applyFill="1" applyBorder="1" applyAlignment="1" applyProtection="1">
      <alignment horizontal="center"/>
    </xf>
    <xf numFmtId="178" fontId="3" fillId="7" borderId="4" xfId="0" applyNumberFormat="1" applyFont="1" applyFill="1" applyBorder="1" applyAlignment="1" applyProtection="1">
      <alignment horizontal="center"/>
    </xf>
    <xf numFmtId="178" fontId="3" fillId="7" borderId="2" xfId="0" applyNumberFormat="1" applyFont="1" applyFill="1" applyBorder="1" applyAlignment="1" applyProtection="1">
      <alignment horizontal="center" vertical="center"/>
    </xf>
    <xf numFmtId="0" fontId="10" fillId="0" borderId="2" xfId="0" applyFont="1" applyFill="1" applyBorder="1" applyAlignment="1" applyProtection="1">
      <alignment horizontal="center" vertical="center"/>
    </xf>
    <xf numFmtId="0" fontId="13" fillId="0" borderId="0" xfId="0" applyFont="1" applyFill="1" applyAlignment="1">
      <alignment vertical="center"/>
    </xf>
    <xf numFmtId="176" fontId="13" fillId="0" borderId="0" xfId="0" applyNumberFormat="1" applyFont="1" applyFill="1" applyAlignment="1">
      <alignment vertical="center"/>
    </xf>
    <xf numFmtId="176" fontId="3" fillId="7" borderId="2" xfId="0" applyNumberFormat="1" applyFont="1" applyFill="1" applyBorder="1" applyAlignment="1" applyProtection="1">
      <alignment horizontal="center" vertical="center"/>
    </xf>
    <xf numFmtId="176" fontId="10" fillId="4" borderId="2" xfId="0" applyNumberFormat="1" applyFont="1" applyFill="1" applyBorder="1" applyAlignment="1" applyProtection="1">
      <alignment horizontal="center" vertical="center"/>
    </xf>
    <xf numFmtId="0" fontId="13" fillId="7" borderId="4" xfId="0" applyFont="1" applyFill="1" applyBorder="1" applyAlignment="1" applyProtection="1"/>
    <xf numFmtId="176" fontId="10" fillId="0" borderId="2" xfId="0" applyNumberFormat="1" applyFont="1" applyFill="1" applyBorder="1" applyAlignment="1" applyProtection="1">
      <alignment horizontal="center" vertical="center"/>
    </xf>
    <xf numFmtId="0" fontId="1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176" fontId="19" fillId="0" borderId="2" xfId="0" applyNumberFormat="1" applyFont="1" applyFill="1" applyBorder="1" applyAlignment="1" applyProtection="1">
      <alignment horizontal="center" vertical="center" wrapText="1"/>
    </xf>
    <xf numFmtId="178" fontId="19" fillId="0" borderId="2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Alignment="1">
      <alignment horizontal="left" vertical="center"/>
    </xf>
    <xf numFmtId="176" fontId="3" fillId="5" borderId="3" xfId="0" applyNumberFormat="1" applyFont="1" applyFill="1" applyBorder="1" applyAlignment="1" applyProtection="1">
      <alignment horizontal="center" vertical="center" wrapText="1"/>
    </xf>
    <xf numFmtId="176" fontId="3" fillId="5" borderId="4" xfId="0" applyNumberFormat="1" applyFont="1" applyFill="1" applyBorder="1" applyAlignment="1" applyProtection="1">
      <alignment horizontal="center" vertical="center" wrapText="1"/>
    </xf>
    <xf numFmtId="178" fontId="3" fillId="2" borderId="3" xfId="0" applyNumberFormat="1" applyFont="1" applyFill="1" applyBorder="1" applyAlignment="1" applyProtection="1">
      <alignment horizontal="center"/>
    </xf>
    <xf numFmtId="178" fontId="3" fillId="2" borderId="4" xfId="0" applyNumberFormat="1" applyFont="1" applyFill="1" applyBorder="1" applyAlignment="1" applyProtection="1">
      <alignment horizontal="center"/>
    </xf>
    <xf numFmtId="0" fontId="17" fillId="0" borderId="0" xfId="0" applyFont="1" applyFill="1" applyAlignment="1">
      <alignment horizontal="left" vertical="center"/>
    </xf>
    <xf numFmtId="180" fontId="7" fillId="0" borderId="6" xfId="0" applyNumberFormat="1" applyFont="1" applyFill="1" applyBorder="1" applyAlignment="1">
      <alignment horizontal="center" vertical="center" wrapText="1"/>
    </xf>
    <xf numFmtId="177" fontId="7" fillId="0" borderId="6" xfId="0" applyNumberFormat="1" applyFont="1" applyFill="1" applyBorder="1" applyAlignment="1">
      <alignment horizontal="center" vertical="center" wrapText="1"/>
    </xf>
    <xf numFmtId="180" fontId="21" fillId="0" borderId="6" xfId="0" applyNumberFormat="1" applyFont="1" applyFill="1" applyBorder="1" applyAlignment="1">
      <alignment horizontal="center" vertical="center" wrapText="1"/>
    </xf>
    <xf numFmtId="180" fontId="21" fillId="0" borderId="7" xfId="0" applyNumberFormat="1" applyFont="1" applyFill="1" applyBorder="1" applyAlignment="1">
      <alignment horizontal="center" vertical="center" wrapText="1"/>
    </xf>
    <xf numFmtId="180" fontId="21" fillId="0" borderId="8" xfId="0" applyNumberFormat="1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49" fontId="7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15" fillId="0" borderId="0" xfId="0" applyFont="1" applyFill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49" fontId="24" fillId="0" borderId="6" xfId="0" applyNumberFormat="1" applyFont="1" applyFill="1" applyBorder="1" applyAlignment="1" applyProtection="1">
      <alignment horizontal="center" vertical="center"/>
    </xf>
    <xf numFmtId="0" fontId="24" fillId="0" borderId="6" xfId="0" applyFont="1" applyFill="1" applyBorder="1" applyAlignment="1" applyProtection="1">
      <alignment horizontal="center" vertical="center"/>
    </xf>
    <xf numFmtId="176" fontId="24" fillId="0" borderId="6" xfId="0" applyNumberFormat="1" applyFont="1" applyFill="1" applyBorder="1" applyAlignment="1" applyProtection="1">
      <alignment horizontal="center" vertical="center" wrapText="1"/>
    </xf>
    <xf numFmtId="177" fontId="24" fillId="0" borderId="6" xfId="0" applyNumberFormat="1" applyFont="1" applyFill="1" applyBorder="1" applyAlignment="1" applyProtection="1">
      <alignment horizontal="center" vertical="center" wrapText="1"/>
    </xf>
    <xf numFmtId="179" fontId="24" fillId="0" borderId="6" xfId="0" applyNumberFormat="1" applyFont="1" applyFill="1" applyBorder="1" applyAlignment="1" applyProtection="1">
      <alignment horizontal="center" vertical="center"/>
    </xf>
    <xf numFmtId="176" fontId="24" fillId="0" borderId="6" xfId="0" applyNumberFormat="1" applyFont="1" applyFill="1" applyBorder="1" applyAlignment="1" applyProtection="1">
      <alignment horizontal="center" vertical="center"/>
    </xf>
    <xf numFmtId="177" fontId="24" fillId="0" borderId="6" xfId="0" applyNumberFormat="1" applyFont="1" applyFill="1" applyBorder="1" applyAlignment="1" applyProtection="1">
      <alignment horizontal="center" vertical="center"/>
    </xf>
    <xf numFmtId="178" fontId="24" fillId="0" borderId="6" xfId="0" applyNumberFormat="1" applyFont="1" applyFill="1" applyBorder="1" applyAlignment="1" applyProtection="1">
      <alignment horizontal="center" vertical="center"/>
    </xf>
    <xf numFmtId="179" fontId="10" fillId="0" borderId="6" xfId="0" applyNumberFormat="1" applyFont="1" applyFill="1" applyBorder="1" applyAlignment="1" applyProtection="1">
      <alignment horizontal="center" vertical="center"/>
    </xf>
    <xf numFmtId="176" fontId="10" fillId="0" borderId="6" xfId="0" applyNumberFormat="1" applyFont="1" applyFill="1" applyBorder="1" applyAlignment="1" applyProtection="1">
      <alignment horizontal="center" vertical="center"/>
    </xf>
    <xf numFmtId="180" fontId="21" fillId="0" borderId="9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/>
    <xf numFmtId="0" fontId="15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3"/>
  <sheetViews>
    <sheetView tabSelected="1" topLeftCell="A3" workbookViewId="0">
      <selection activeCell="G35" sqref="G35"/>
    </sheetView>
  </sheetViews>
  <sheetFormatPr defaultColWidth="9" defaultRowHeight="13.5"/>
  <cols>
    <col min="2" max="2" width="15.375" customWidth="1"/>
    <col min="3" max="3" width="15.375"/>
    <col min="4" max="4" width="11.25" customWidth="1"/>
    <col min="5" max="5" width="13.25" customWidth="1"/>
    <col min="9" max="9" width="13.875" customWidth="1"/>
    <col min="11" max="11" width="11.75" customWidth="1"/>
    <col min="17" max="17" width="15.5" customWidth="1"/>
  </cols>
  <sheetData>
    <row r="1" ht="22.5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9.5" spans="1:11">
      <c r="A2" s="92" t="s">
        <v>1</v>
      </c>
      <c r="B2" s="92" t="s">
        <v>2</v>
      </c>
      <c r="C2" s="92" t="s">
        <v>3</v>
      </c>
      <c r="D2" s="92" t="s">
        <v>4</v>
      </c>
      <c r="E2" s="92" t="s">
        <v>5</v>
      </c>
      <c r="F2" s="92" t="s">
        <v>6</v>
      </c>
      <c r="G2" s="92" t="s">
        <v>7</v>
      </c>
      <c r="H2" s="92" t="s">
        <v>8</v>
      </c>
      <c r="I2" s="92" t="s">
        <v>9</v>
      </c>
      <c r="J2" s="92" t="s">
        <v>10</v>
      </c>
      <c r="K2" s="92" t="s">
        <v>11</v>
      </c>
    </row>
    <row r="3" ht="16.5" spans="1:11">
      <c r="A3" s="92" t="s">
        <v>12</v>
      </c>
      <c r="B3" s="93">
        <v>4</v>
      </c>
      <c r="C3" s="93">
        <v>4</v>
      </c>
      <c r="D3" s="93">
        <v>25</v>
      </c>
      <c r="E3" s="93">
        <v>16</v>
      </c>
      <c r="F3" s="93">
        <v>12</v>
      </c>
      <c r="G3" s="93">
        <v>31</v>
      </c>
      <c r="I3" s="93">
        <f>SUM(B3:G3)</f>
        <v>92</v>
      </c>
      <c r="J3" s="93">
        <v>14</v>
      </c>
      <c r="K3" s="92"/>
    </row>
    <row r="4" ht="16.5" spans="1:11">
      <c r="A4" s="94" t="s">
        <v>13</v>
      </c>
      <c r="B4" s="93">
        <v>1</v>
      </c>
      <c r="C4" s="93">
        <v>1</v>
      </c>
      <c r="D4" s="93">
        <v>3</v>
      </c>
      <c r="E4" s="93">
        <v>2</v>
      </c>
      <c r="F4" s="93">
        <v>1</v>
      </c>
      <c r="G4" s="93">
        <v>4</v>
      </c>
      <c r="H4" s="93">
        <v>2</v>
      </c>
      <c r="I4" s="93">
        <v>14</v>
      </c>
      <c r="J4" s="93">
        <v>2</v>
      </c>
      <c r="K4" s="93">
        <v>16</v>
      </c>
    </row>
    <row r="5" ht="16.5" spans="1:11">
      <c r="A5" s="95" t="s">
        <v>14</v>
      </c>
      <c r="B5" s="96"/>
      <c r="C5" s="96"/>
      <c r="D5" s="96"/>
      <c r="E5" s="96"/>
      <c r="F5" s="96"/>
      <c r="G5" s="96"/>
      <c r="H5" s="96"/>
      <c r="I5" s="96"/>
      <c r="J5" s="96"/>
      <c r="K5" s="113"/>
    </row>
    <row r="6" ht="22.5" spans="1:11">
      <c r="A6" s="1" t="s">
        <v>15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ht="33" spans="1:11">
      <c r="A7" s="94" t="s">
        <v>16</v>
      </c>
      <c r="B7" s="94" t="s">
        <v>17</v>
      </c>
      <c r="C7" s="94" t="s">
        <v>18</v>
      </c>
      <c r="D7" s="94" t="s">
        <v>10</v>
      </c>
      <c r="E7" s="94" t="s">
        <v>19</v>
      </c>
      <c r="F7" s="92" t="s">
        <v>11</v>
      </c>
      <c r="G7" s="92"/>
      <c r="H7" s="92"/>
      <c r="I7" s="92"/>
      <c r="J7" s="92"/>
      <c r="K7" s="92"/>
    </row>
    <row r="8" ht="16.5" spans="1:11">
      <c r="A8" s="94" t="s">
        <v>20</v>
      </c>
      <c r="B8" s="93">
        <v>60</v>
      </c>
      <c r="C8" s="93">
        <v>32</v>
      </c>
      <c r="D8" s="93">
        <v>14</v>
      </c>
      <c r="E8" s="93"/>
      <c r="F8" s="93"/>
      <c r="G8" s="92"/>
      <c r="H8" s="92"/>
      <c r="I8" s="92"/>
      <c r="J8" s="92"/>
      <c r="K8" s="92"/>
    </row>
    <row r="9" ht="20.25" spans="1:11">
      <c r="A9" s="94" t="s">
        <v>13</v>
      </c>
      <c r="B9" s="93">
        <v>2</v>
      </c>
      <c r="C9" s="93">
        <v>1</v>
      </c>
      <c r="D9" s="93">
        <v>1</v>
      </c>
      <c r="E9" s="93">
        <v>1</v>
      </c>
      <c r="F9" s="93">
        <v>5</v>
      </c>
      <c r="G9" s="97"/>
      <c r="H9" s="97"/>
      <c r="I9" s="97"/>
      <c r="J9" s="97"/>
      <c r="K9" s="97"/>
    </row>
    <row r="10" ht="16.5" spans="1:11">
      <c r="A10" s="98" t="s">
        <v>21</v>
      </c>
      <c r="B10" s="98"/>
      <c r="C10" s="98"/>
      <c r="D10" s="98"/>
      <c r="E10" s="98"/>
      <c r="F10" s="98"/>
      <c r="G10" s="98"/>
      <c r="H10" s="98"/>
      <c r="I10" s="98"/>
      <c r="J10" s="98"/>
      <c r="K10" s="98"/>
    </row>
    <row r="11" ht="15" spans="1:11">
      <c r="A11" s="20"/>
      <c r="B11" s="99" t="s">
        <v>22</v>
      </c>
      <c r="C11" s="100"/>
      <c r="D11" s="100"/>
      <c r="E11" s="100"/>
      <c r="F11" s="100"/>
      <c r="G11" s="100"/>
      <c r="H11" s="100"/>
      <c r="I11" s="100"/>
      <c r="J11" s="20"/>
      <c r="K11" s="54"/>
    </row>
    <row r="15" ht="14.25" spans="1:11">
      <c r="A15" s="101" t="s">
        <v>23</v>
      </c>
      <c r="B15" s="101"/>
      <c r="C15" s="101"/>
      <c r="D15" s="101"/>
      <c r="E15" s="101"/>
      <c r="F15" s="101"/>
      <c r="G15" s="101"/>
      <c r="H15" s="101"/>
      <c r="I15" s="101"/>
      <c r="J15" s="114"/>
      <c r="K15" s="114"/>
    </row>
    <row r="16" ht="16.5" spans="1:11">
      <c r="A16" s="102" t="s">
        <v>24</v>
      </c>
      <c r="B16" s="103" t="s">
        <v>25</v>
      </c>
      <c r="C16" s="103" t="s">
        <v>26</v>
      </c>
      <c r="D16" s="103" t="s">
        <v>27</v>
      </c>
      <c r="E16" s="104" t="s">
        <v>28</v>
      </c>
      <c r="F16" s="104" t="s">
        <v>29</v>
      </c>
      <c r="G16" s="104" t="s">
        <v>30</v>
      </c>
      <c r="H16" s="104" t="s">
        <v>31</v>
      </c>
      <c r="I16" s="104" t="s">
        <v>32</v>
      </c>
      <c r="J16" s="114"/>
      <c r="K16" s="114"/>
    </row>
    <row r="17" ht="16.5" spans="1:11">
      <c r="A17" s="102">
        <v>1</v>
      </c>
      <c r="B17" s="102" t="s">
        <v>33</v>
      </c>
      <c r="C17" s="104" t="s">
        <v>34</v>
      </c>
      <c r="D17" s="104" t="s">
        <v>35</v>
      </c>
      <c r="E17" s="105">
        <v>92.7777777777778</v>
      </c>
      <c r="F17" s="105">
        <v>987.5</v>
      </c>
      <c r="G17" s="105">
        <v>279.5</v>
      </c>
      <c r="H17" s="105">
        <v>20</v>
      </c>
      <c r="I17" s="105">
        <v>5</v>
      </c>
      <c r="J17" s="115" t="s">
        <v>36</v>
      </c>
      <c r="K17" s="114"/>
    </row>
    <row r="18" ht="16.5" spans="1:11">
      <c r="A18" s="102">
        <v>2</v>
      </c>
      <c r="B18" s="103" t="s">
        <v>37</v>
      </c>
      <c r="C18" s="106">
        <v>2022111010013</v>
      </c>
      <c r="D18" s="105" t="s">
        <v>38</v>
      </c>
      <c r="E18" s="105">
        <v>86.76</v>
      </c>
      <c r="F18" s="105">
        <v>360.75</v>
      </c>
      <c r="G18" s="105">
        <v>141</v>
      </c>
      <c r="H18" s="105">
        <v>15</v>
      </c>
      <c r="I18" s="105">
        <v>20</v>
      </c>
      <c r="J18" s="115" t="s">
        <v>36</v>
      </c>
      <c r="K18" s="114"/>
    </row>
    <row r="19" ht="16.5" spans="1:11">
      <c r="A19" s="102">
        <v>3</v>
      </c>
      <c r="B19" s="103" t="s">
        <v>39</v>
      </c>
      <c r="C19" s="106">
        <v>2022111010066</v>
      </c>
      <c r="D19" s="105" t="s">
        <v>40</v>
      </c>
      <c r="E19" s="105">
        <v>86.77</v>
      </c>
      <c r="F19" s="105">
        <v>175</v>
      </c>
      <c r="G19" s="105">
        <v>317.5</v>
      </c>
      <c r="H19" s="105">
        <v>26</v>
      </c>
      <c r="I19" s="105">
        <v>52</v>
      </c>
      <c r="J19" s="115" t="s">
        <v>36</v>
      </c>
      <c r="K19" s="114"/>
    </row>
    <row r="20" ht="16.5" spans="1:11">
      <c r="A20" s="102">
        <v>4</v>
      </c>
      <c r="B20" s="102" t="s">
        <v>41</v>
      </c>
      <c r="C20" s="107">
        <v>2022111010087</v>
      </c>
      <c r="D20" s="108" t="s">
        <v>42</v>
      </c>
      <c r="E20" s="108">
        <v>85.1470588235294</v>
      </c>
      <c r="F20" s="108">
        <v>469.5</v>
      </c>
      <c r="G20" s="108">
        <v>176.25</v>
      </c>
      <c r="H20" s="108">
        <v>20</v>
      </c>
      <c r="I20" s="108">
        <v>0</v>
      </c>
      <c r="J20" s="115" t="s">
        <v>36</v>
      </c>
      <c r="K20" s="114"/>
    </row>
    <row r="21" ht="16.5" spans="1:11">
      <c r="A21" s="102">
        <v>5</v>
      </c>
      <c r="B21" s="102" t="s">
        <v>41</v>
      </c>
      <c r="C21" s="107">
        <v>2022111010099</v>
      </c>
      <c r="D21" s="108" t="s">
        <v>43</v>
      </c>
      <c r="E21" s="108">
        <v>82.3666666666667</v>
      </c>
      <c r="F21" s="108">
        <v>444</v>
      </c>
      <c r="G21" s="108">
        <v>142</v>
      </c>
      <c r="H21" s="108">
        <v>20</v>
      </c>
      <c r="I21" s="108">
        <v>0</v>
      </c>
      <c r="J21" s="115" t="s">
        <v>36</v>
      </c>
      <c r="K21" s="114"/>
    </row>
    <row r="22" ht="16.5" spans="1:11">
      <c r="A22" s="102">
        <v>6</v>
      </c>
      <c r="B22" s="102" t="s">
        <v>33</v>
      </c>
      <c r="C22" s="103" t="s">
        <v>44</v>
      </c>
      <c r="D22" s="104" t="s">
        <v>45</v>
      </c>
      <c r="E22" s="105">
        <v>89.6666666666667</v>
      </c>
      <c r="F22" s="105">
        <v>350.75</v>
      </c>
      <c r="G22" s="105">
        <v>98.5</v>
      </c>
      <c r="H22" s="105">
        <v>10</v>
      </c>
      <c r="I22" s="105">
        <v>9.5</v>
      </c>
      <c r="J22" s="115" t="s">
        <v>46</v>
      </c>
      <c r="K22" s="114"/>
    </row>
    <row r="23" ht="16.5" spans="1:11">
      <c r="A23" s="102">
        <v>7</v>
      </c>
      <c r="B23" s="103" t="s">
        <v>39</v>
      </c>
      <c r="C23" s="109">
        <v>2022111010065</v>
      </c>
      <c r="D23" s="104" t="s">
        <v>47</v>
      </c>
      <c r="E23" s="110">
        <v>89.27</v>
      </c>
      <c r="F23" s="110">
        <v>203</v>
      </c>
      <c r="G23" s="110">
        <v>222.5</v>
      </c>
      <c r="H23" s="110">
        <v>29</v>
      </c>
      <c r="I23" s="110">
        <v>25</v>
      </c>
      <c r="J23" s="115" t="s">
        <v>46</v>
      </c>
      <c r="K23" s="114"/>
    </row>
    <row r="24" ht="16.5" spans="1:11">
      <c r="A24" s="102">
        <v>8</v>
      </c>
      <c r="B24" s="102" t="s">
        <v>48</v>
      </c>
      <c r="C24" s="109">
        <v>2022111010007</v>
      </c>
      <c r="D24" s="104" t="s">
        <v>49</v>
      </c>
      <c r="E24" s="110">
        <v>89.4</v>
      </c>
      <c r="F24" s="110">
        <v>221.75</v>
      </c>
      <c r="G24" s="110">
        <v>149.73</v>
      </c>
      <c r="H24" s="110">
        <v>20</v>
      </c>
      <c r="I24" s="110">
        <v>10</v>
      </c>
      <c r="J24" s="115" t="s">
        <v>46</v>
      </c>
      <c r="K24" s="114"/>
    </row>
    <row r="25" ht="16.5" spans="1:11">
      <c r="A25" s="102">
        <v>9</v>
      </c>
      <c r="B25" s="102" t="s">
        <v>50</v>
      </c>
      <c r="C25" s="106">
        <v>2022111010002</v>
      </c>
      <c r="D25" s="105" t="s">
        <v>51</v>
      </c>
      <c r="E25" s="105">
        <v>85.54</v>
      </c>
      <c r="F25" s="105">
        <v>260</v>
      </c>
      <c r="G25" s="105">
        <v>111</v>
      </c>
      <c r="H25" s="105">
        <v>0</v>
      </c>
      <c r="I25" s="105">
        <v>0</v>
      </c>
      <c r="J25" s="115" t="s">
        <v>46</v>
      </c>
      <c r="K25" s="20"/>
    </row>
    <row r="26" ht="16.5" spans="1:11">
      <c r="A26" s="102">
        <v>10</v>
      </c>
      <c r="B26" s="102" t="s">
        <v>37</v>
      </c>
      <c r="C26" s="106">
        <v>2022111010021</v>
      </c>
      <c r="D26" s="105" t="s">
        <v>52</v>
      </c>
      <c r="E26" s="105">
        <v>87.53</v>
      </c>
      <c r="F26" s="105">
        <v>136</v>
      </c>
      <c r="G26" s="105">
        <v>196</v>
      </c>
      <c r="H26" s="105">
        <v>20</v>
      </c>
      <c r="I26" s="105">
        <v>22</v>
      </c>
      <c r="J26" s="115" t="s">
        <v>46</v>
      </c>
      <c r="K26" s="20"/>
    </row>
    <row r="27" ht="16.5" spans="1:11">
      <c r="A27" s="102">
        <v>11</v>
      </c>
      <c r="B27" s="102" t="s">
        <v>37</v>
      </c>
      <c r="C27" s="106">
        <v>2022111010018</v>
      </c>
      <c r="D27" s="105" t="s">
        <v>53</v>
      </c>
      <c r="E27" s="104">
        <v>83.64</v>
      </c>
      <c r="F27" s="105">
        <v>172</v>
      </c>
      <c r="G27" s="105">
        <v>96.5</v>
      </c>
      <c r="H27" s="105">
        <v>15</v>
      </c>
      <c r="I27" s="105">
        <v>0</v>
      </c>
      <c r="J27" s="115" t="s">
        <v>46</v>
      </c>
      <c r="K27" s="20"/>
    </row>
    <row r="28" ht="16.5" spans="1:11">
      <c r="A28" s="102">
        <v>12</v>
      </c>
      <c r="B28" s="102" t="s">
        <v>54</v>
      </c>
      <c r="C28" s="106">
        <v>2022111010050</v>
      </c>
      <c r="D28" s="105" t="s">
        <v>55</v>
      </c>
      <c r="E28" s="105">
        <v>85.13</v>
      </c>
      <c r="F28" s="105">
        <v>70</v>
      </c>
      <c r="G28" s="105">
        <v>105</v>
      </c>
      <c r="H28" s="105">
        <v>0</v>
      </c>
      <c r="I28" s="105">
        <v>0</v>
      </c>
      <c r="J28" s="115" t="s">
        <v>46</v>
      </c>
      <c r="K28" s="20"/>
    </row>
    <row r="29" customFormat="1" ht="16.5" spans="1:11">
      <c r="A29" s="102">
        <v>13</v>
      </c>
      <c r="B29" s="102" t="s">
        <v>54</v>
      </c>
      <c r="C29" s="106">
        <v>2022111010051</v>
      </c>
      <c r="D29" s="105" t="s">
        <v>56</v>
      </c>
      <c r="E29" s="105">
        <v>85.83</v>
      </c>
      <c r="F29" s="105">
        <v>53</v>
      </c>
      <c r="G29" s="105">
        <v>105</v>
      </c>
      <c r="H29" s="105">
        <v>0</v>
      </c>
      <c r="I29" s="105">
        <v>0</v>
      </c>
      <c r="J29" s="115" t="s">
        <v>46</v>
      </c>
      <c r="K29" s="20"/>
    </row>
    <row r="30" customFormat="1" ht="17.25" spans="1:11">
      <c r="A30" s="102">
        <v>14</v>
      </c>
      <c r="B30" s="102" t="s">
        <v>41</v>
      </c>
      <c r="C30" s="111">
        <v>2022111010080</v>
      </c>
      <c r="D30" s="112" t="s">
        <v>57</v>
      </c>
      <c r="E30" s="112">
        <v>85.21875</v>
      </c>
      <c r="F30" s="112">
        <v>263</v>
      </c>
      <c r="G30" s="112">
        <v>215</v>
      </c>
      <c r="H30" s="112">
        <v>20</v>
      </c>
      <c r="I30" s="112">
        <v>27</v>
      </c>
      <c r="J30" s="115" t="s">
        <v>46</v>
      </c>
      <c r="K30" s="20"/>
    </row>
    <row r="31" customFormat="1" ht="16.5" spans="1:11">
      <c r="A31" s="102">
        <v>15</v>
      </c>
      <c r="B31" s="102" t="s">
        <v>41</v>
      </c>
      <c r="C31" s="107">
        <v>2022111010078</v>
      </c>
      <c r="D31" s="108" t="s">
        <v>58</v>
      </c>
      <c r="E31" s="108">
        <v>84.7941176470588</v>
      </c>
      <c r="F31" s="108">
        <v>290.25</v>
      </c>
      <c r="G31" s="108">
        <v>119</v>
      </c>
      <c r="H31" s="108">
        <v>20</v>
      </c>
      <c r="I31" s="108">
        <v>0</v>
      </c>
      <c r="J31" s="115" t="s">
        <v>46</v>
      </c>
      <c r="K31" s="20"/>
    </row>
    <row r="32" customFormat="1" ht="16.5" spans="1:11">
      <c r="A32" s="102">
        <v>16</v>
      </c>
      <c r="B32" s="102" t="s">
        <v>41</v>
      </c>
      <c r="C32" s="107">
        <v>2022111010069</v>
      </c>
      <c r="D32" s="108" t="s">
        <v>59</v>
      </c>
      <c r="E32" s="108">
        <v>84.2352941176471</v>
      </c>
      <c r="F32" s="108">
        <v>245.25</v>
      </c>
      <c r="G32" s="108">
        <v>157</v>
      </c>
      <c r="H32" s="108">
        <v>20</v>
      </c>
      <c r="I32" s="108">
        <v>10</v>
      </c>
      <c r="J32" s="115" t="s">
        <v>46</v>
      </c>
      <c r="K32" s="20"/>
    </row>
    <row r="33" customFormat="1" ht="15" spans="1:11">
      <c r="A33" s="20"/>
      <c r="B33" s="20"/>
      <c r="C33" s="20"/>
      <c r="D33" s="20"/>
      <c r="E33" s="20"/>
      <c r="F33" s="20"/>
      <c r="G33" s="20"/>
      <c r="H33" s="20"/>
      <c r="I33" s="20"/>
      <c r="J33" s="61"/>
      <c r="K33" s="20"/>
    </row>
  </sheetData>
  <mergeCells count="5">
    <mergeCell ref="A1:K1"/>
    <mergeCell ref="A5:K5"/>
    <mergeCell ref="A6:K6"/>
    <mergeCell ref="A10:K10"/>
    <mergeCell ref="A15:I1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00"/>
  <sheetViews>
    <sheetView workbookViewId="0">
      <selection activeCell="K87" sqref="K87"/>
    </sheetView>
  </sheetViews>
  <sheetFormatPr defaultColWidth="9" defaultRowHeight="13.5"/>
  <cols>
    <col min="2" max="2" width="15.25" customWidth="1"/>
    <col min="11" max="11" width="21.125" customWidth="1"/>
    <col min="16" max="16" width="15.25" customWidth="1"/>
    <col min="25" max="25" width="18.125" customWidth="1"/>
  </cols>
  <sheetData>
    <row r="1" ht="22.5" spans="1:25">
      <c r="A1" s="1" t="s">
        <v>60</v>
      </c>
      <c r="B1" s="2"/>
      <c r="C1" s="2"/>
      <c r="D1" s="2"/>
      <c r="E1" s="2"/>
      <c r="F1" s="2"/>
      <c r="G1" s="2"/>
      <c r="H1" s="2"/>
      <c r="I1" s="2"/>
      <c r="J1" s="2"/>
      <c r="K1" s="2"/>
      <c r="N1" s="52"/>
      <c r="O1" s="53" t="s">
        <v>61</v>
      </c>
      <c r="P1" s="2"/>
      <c r="Q1" s="2"/>
      <c r="R1" s="2"/>
      <c r="S1" s="2"/>
      <c r="T1" s="2"/>
      <c r="U1" s="2"/>
      <c r="V1" s="2"/>
      <c r="W1" s="2"/>
      <c r="X1" s="2"/>
      <c r="Y1" s="2"/>
    </row>
    <row r="2" ht="22.5" spans="1:24">
      <c r="A2" s="3" t="s">
        <v>62</v>
      </c>
      <c r="B2" s="3"/>
      <c r="C2" s="3"/>
      <c r="D2" s="3"/>
      <c r="E2" s="3"/>
      <c r="F2" s="3"/>
      <c r="G2" s="3"/>
      <c r="H2" s="3"/>
      <c r="I2" s="3"/>
      <c r="J2" s="3"/>
      <c r="K2" s="54"/>
      <c r="N2" s="52"/>
      <c r="O2" s="55" t="s">
        <v>63</v>
      </c>
      <c r="P2" s="56"/>
      <c r="Q2" s="56"/>
      <c r="R2" s="56"/>
      <c r="S2" s="56"/>
      <c r="T2" s="56"/>
      <c r="U2" s="56"/>
      <c r="V2" s="56"/>
      <c r="W2" s="56"/>
      <c r="X2" s="56"/>
    </row>
    <row r="3" ht="17.25" spans="1:27">
      <c r="A3" s="4" t="s">
        <v>64</v>
      </c>
      <c r="B3" s="5" t="s">
        <v>65</v>
      </c>
      <c r="C3" s="6" t="s">
        <v>66</v>
      </c>
      <c r="D3" s="6"/>
      <c r="E3" s="7" t="s">
        <v>67</v>
      </c>
      <c r="F3" s="7" t="s">
        <v>68</v>
      </c>
      <c r="G3" s="7" t="s">
        <v>69</v>
      </c>
      <c r="H3" s="8" t="s">
        <v>70</v>
      </c>
      <c r="I3" s="8" t="s">
        <v>71</v>
      </c>
      <c r="J3" s="57" t="s">
        <v>72</v>
      </c>
      <c r="K3" s="54"/>
      <c r="O3" s="57" t="s">
        <v>73</v>
      </c>
      <c r="P3" s="57" t="s">
        <v>74</v>
      </c>
      <c r="Q3" s="57" t="s">
        <v>75</v>
      </c>
      <c r="R3" s="57"/>
      <c r="S3" s="57" t="s">
        <v>76</v>
      </c>
      <c r="T3" s="57" t="s">
        <v>77</v>
      </c>
      <c r="U3" s="57" t="s">
        <v>78</v>
      </c>
      <c r="V3" s="57" t="s">
        <v>79</v>
      </c>
      <c r="W3" s="57" t="s">
        <v>80</v>
      </c>
      <c r="X3" s="57" t="s">
        <v>81</v>
      </c>
      <c r="Y3" s="20"/>
      <c r="Z3" s="20"/>
      <c r="AA3" s="20"/>
    </row>
    <row r="4" ht="17.25" spans="1:27">
      <c r="A4" s="9">
        <v>1</v>
      </c>
      <c r="B4" s="10" t="s">
        <v>34</v>
      </c>
      <c r="C4" s="10" t="s">
        <v>82</v>
      </c>
      <c r="D4" s="11" t="s">
        <v>83</v>
      </c>
      <c r="E4" s="12">
        <v>92.7777777777778</v>
      </c>
      <c r="F4" s="12">
        <v>987.5</v>
      </c>
      <c r="G4" s="12">
        <v>279.5</v>
      </c>
      <c r="H4" s="12">
        <v>20</v>
      </c>
      <c r="I4" s="11">
        <v>5</v>
      </c>
      <c r="J4" s="58">
        <f t="shared" ref="J4:J8" si="0">SUM(E5:I5)</f>
        <v>92</v>
      </c>
      <c r="K4" s="59" t="s">
        <v>84</v>
      </c>
      <c r="O4" s="5">
        <v>1</v>
      </c>
      <c r="P4" s="27">
        <v>2022111010013</v>
      </c>
      <c r="Q4" s="28" t="s">
        <v>85</v>
      </c>
      <c r="R4" s="25" t="s">
        <v>86</v>
      </c>
      <c r="S4" s="69">
        <v>86.76</v>
      </c>
      <c r="T4" s="12">
        <v>360.75</v>
      </c>
      <c r="U4" s="69">
        <v>141</v>
      </c>
      <c r="V4" s="69">
        <v>15</v>
      </c>
      <c r="W4" s="69">
        <v>20</v>
      </c>
      <c r="X4" s="64">
        <f t="shared" ref="X4:X8" si="1">SUM(S5:W5)</f>
        <v>82.72125748759</v>
      </c>
      <c r="Y4" s="59" t="s">
        <v>36</v>
      </c>
      <c r="Z4" s="82" t="s">
        <v>87</v>
      </c>
      <c r="AA4" s="20"/>
    </row>
    <row r="5" ht="17.25" spans="1:27">
      <c r="A5" s="9"/>
      <c r="B5" s="13"/>
      <c r="C5" s="13"/>
      <c r="D5" s="14" t="s">
        <v>88</v>
      </c>
      <c r="E5" s="14">
        <f>(E4/E4)*25</f>
        <v>25</v>
      </c>
      <c r="F5" s="14">
        <f>F4/F4*45</f>
        <v>45</v>
      </c>
      <c r="G5" s="14">
        <f>G4/G4*10</f>
        <v>10</v>
      </c>
      <c r="H5" s="14">
        <f>H4/20*10</f>
        <v>10</v>
      </c>
      <c r="I5" s="14">
        <f>I4/I8*10</f>
        <v>2</v>
      </c>
      <c r="J5" s="58"/>
      <c r="K5" s="60"/>
      <c r="O5" s="5"/>
      <c r="P5" s="29"/>
      <c r="Q5" s="30"/>
      <c r="R5" s="70" t="s">
        <v>89</v>
      </c>
      <c r="S5" s="14">
        <f t="shared" ref="S5:S9" si="2">S4/89.4*25</f>
        <v>24.261744966443</v>
      </c>
      <c r="T5" s="14">
        <f t="shared" ref="T5:T9" si="3">T4/360.75*45</f>
        <v>45</v>
      </c>
      <c r="U5" s="14">
        <f t="shared" ref="U5:U9" si="4">U4/317.5*10</f>
        <v>4.44094488188976</v>
      </c>
      <c r="V5" s="14">
        <f t="shared" ref="V5:V9" si="5">V4/29*10</f>
        <v>5.17241379310345</v>
      </c>
      <c r="W5" s="14">
        <f t="shared" ref="W5:W9" si="6">W4/52*10</f>
        <v>3.84615384615385</v>
      </c>
      <c r="X5" s="65"/>
      <c r="Y5" s="60"/>
      <c r="Z5" s="20"/>
      <c r="AA5" s="20"/>
    </row>
    <row r="6" ht="17.25" spans="1:27">
      <c r="A6" s="9" t="s">
        <v>90</v>
      </c>
      <c r="B6" s="15" t="s">
        <v>44</v>
      </c>
      <c r="C6" s="10" t="s">
        <v>91</v>
      </c>
      <c r="D6" s="11" t="s">
        <v>83</v>
      </c>
      <c r="E6" s="11">
        <v>89.6666666666667</v>
      </c>
      <c r="F6" s="16">
        <v>350.75</v>
      </c>
      <c r="G6" s="11">
        <v>98.5</v>
      </c>
      <c r="H6" s="11">
        <v>10</v>
      </c>
      <c r="I6" s="11">
        <v>9.5</v>
      </c>
      <c r="J6" s="58">
        <f t="shared" si="0"/>
        <v>52.4693712188404</v>
      </c>
      <c r="K6" s="60" t="s">
        <v>46</v>
      </c>
      <c r="O6" s="5" t="s">
        <v>90</v>
      </c>
      <c r="P6" s="27">
        <v>2022111010066</v>
      </c>
      <c r="Q6" s="28" t="s">
        <v>92</v>
      </c>
      <c r="R6" s="11" t="s">
        <v>86</v>
      </c>
      <c r="S6" s="69">
        <v>86.77</v>
      </c>
      <c r="T6" s="69">
        <v>175</v>
      </c>
      <c r="U6" s="12">
        <v>317.5</v>
      </c>
      <c r="V6" s="69">
        <v>26</v>
      </c>
      <c r="W6" s="12">
        <v>52</v>
      </c>
      <c r="X6" s="64">
        <f t="shared" si="1"/>
        <v>75.0595804579257</v>
      </c>
      <c r="Y6" s="59" t="s">
        <v>36</v>
      </c>
      <c r="Z6" s="20" t="s">
        <v>93</v>
      </c>
      <c r="AA6" s="20"/>
    </row>
    <row r="7" ht="17.25" spans="1:27">
      <c r="A7" s="9"/>
      <c r="B7" s="17"/>
      <c r="C7" s="13"/>
      <c r="D7" s="14" t="s">
        <v>88</v>
      </c>
      <c r="E7" s="14">
        <f>(E6/E4)*25</f>
        <v>24.1616766467066</v>
      </c>
      <c r="F7" s="14">
        <f>F6/F4*45</f>
        <v>15.9835443037975</v>
      </c>
      <c r="G7" s="14">
        <f>G6/G4*10</f>
        <v>3.52415026833631</v>
      </c>
      <c r="H7" s="14">
        <f>H6/H4*10</f>
        <v>5</v>
      </c>
      <c r="I7" s="14">
        <f>I6/I8*10</f>
        <v>3.8</v>
      </c>
      <c r="J7" s="58"/>
      <c r="K7" s="60"/>
      <c r="O7" s="5"/>
      <c r="P7" s="29"/>
      <c r="Q7" s="30"/>
      <c r="R7" s="70" t="s">
        <v>89</v>
      </c>
      <c r="S7" s="14">
        <f t="shared" si="2"/>
        <v>24.2645413870246</v>
      </c>
      <c r="T7" s="14">
        <f t="shared" si="3"/>
        <v>21.8295218295218</v>
      </c>
      <c r="U7" s="14">
        <f t="shared" si="4"/>
        <v>10</v>
      </c>
      <c r="V7" s="14">
        <f t="shared" si="5"/>
        <v>8.96551724137931</v>
      </c>
      <c r="W7" s="14">
        <f t="shared" si="6"/>
        <v>10</v>
      </c>
      <c r="X7" s="65"/>
      <c r="Y7" s="60"/>
      <c r="Z7" s="20"/>
      <c r="AA7" s="20"/>
    </row>
    <row r="8" ht="17.25" spans="1:27">
      <c r="A8" s="18" t="s">
        <v>94</v>
      </c>
      <c r="B8" s="15" t="s">
        <v>95</v>
      </c>
      <c r="C8" s="10" t="s">
        <v>96</v>
      </c>
      <c r="D8" s="11" t="s">
        <v>83</v>
      </c>
      <c r="E8" s="11">
        <v>90.4285714285714</v>
      </c>
      <c r="F8" s="16">
        <v>209</v>
      </c>
      <c r="G8" s="11">
        <v>125</v>
      </c>
      <c r="H8" s="11">
        <v>0</v>
      </c>
      <c r="I8" s="12">
        <v>25</v>
      </c>
      <c r="J8" s="58">
        <f t="shared" si="0"/>
        <v>48.3633028721079</v>
      </c>
      <c r="K8" s="61"/>
      <c r="O8" s="5" t="s">
        <v>94</v>
      </c>
      <c r="P8" s="35">
        <v>2022111010065</v>
      </c>
      <c r="Q8" s="32" t="s">
        <v>97</v>
      </c>
      <c r="R8" s="25" t="s">
        <v>86</v>
      </c>
      <c r="S8" s="71">
        <v>89.27</v>
      </c>
      <c r="T8" s="71">
        <v>203</v>
      </c>
      <c r="U8" s="71">
        <v>222.5</v>
      </c>
      <c r="V8" s="26">
        <v>29</v>
      </c>
      <c r="W8" s="71">
        <v>25</v>
      </c>
      <c r="X8" s="72">
        <f t="shared" si="1"/>
        <v>72.1014581781241</v>
      </c>
      <c r="Y8" s="59" t="s">
        <v>98</v>
      </c>
      <c r="Z8" s="20" t="s">
        <v>99</v>
      </c>
      <c r="AA8" s="20"/>
    </row>
    <row r="9" ht="17.25" spans="1:27">
      <c r="A9" s="19"/>
      <c r="B9" s="17"/>
      <c r="C9" s="13"/>
      <c r="D9" s="14" t="s">
        <v>88</v>
      </c>
      <c r="E9" s="14">
        <f>(E8/E4)*25</f>
        <v>24.3669803250641</v>
      </c>
      <c r="F9" s="14">
        <f>F8/F4*45</f>
        <v>9.52405063291139</v>
      </c>
      <c r="G9" s="14">
        <f>G8/G4*10</f>
        <v>4.47227191413238</v>
      </c>
      <c r="H9" s="14">
        <f>H8/20*10</f>
        <v>0</v>
      </c>
      <c r="I9" s="14">
        <f>I8/I8*10</f>
        <v>10</v>
      </c>
      <c r="J9" s="58"/>
      <c r="K9" s="61"/>
      <c r="O9" s="5"/>
      <c r="P9" s="36"/>
      <c r="Q9" s="34"/>
      <c r="R9" s="70" t="s">
        <v>89</v>
      </c>
      <c r="S9" s="14">
        <f t="shared" si="2"/>
        <v>24.9636465324385</v>
      </c>
      <c r="T9" s="14">
        <f t="shared" si="3"/>
        <v>25.3222453222453</v>
      </c>
      <c r="U9" s="14">
        <f t="shared" si="4"/>
        <v>7.00787401574803</v>
      </c>
      <c r="V9" s="14">
        <f t="shared" si="5"/>
        <v>10</v>
      </c>
      <c r="W9" s="14">
        <f t="shared" si="6"/>
        <v>4.80769230769231</v>
      </c>
      <c r="X9" s="73"/>
      <c r="Y9" s="60"/>
      <c r="Z9" s="20"/>
      <c r="AA9" s="20"/>
    </row>
    <row r="10" ht="17.25" spans="1:27">
      <c r="A10" s="18" t="s">
        <v>100</v>
      </c>
      <c r="B10" s="15" t="s">
        <v>101</v>
      </c>
      <c r="C10" s="10" t="s">
        <v>102</v>
      </c>
      <c r="D10" s="11" t="s">
        <v>83</v>
      </c>
      <c r="E10" s="11">
        <v>86.7142857142857</v>
      </c>
      <c r="F10" s="16">
        <v>197</v>
      </c>
      <c r="G10" s="11">
        <v>144.7</v>
      </c>
      <c r="H10" s="11">
        <v>17</v>
      </c>
      <c r="I10" s="11">
        <v>0</v>
      </c>
      <c r="J10" s="58">
        <f>SUM(E11:I11)</f>
        <v>46.0204420507441</v>
      </c>
      <c r="K10" s="54"/>
      <c r="O10" s="5" t="s">
        <v>100</v>
      </c>
      <c r="P10" s="62">
        <v>2022111010007</v>
      </c>
      <c r="Q10" s="8" t="s">
        <v>103</v>
      </c>
      <c r="R10" s="25" t="s">
        <v>86</v>
      </c>
      <c r="S10" s="26">
        <v>89.4</v>
      </c>
      <c r="T10" s="71">
        <v>221.75</v>
      </c>
      <c r="U10" s="71">
        <v>149.73</v>
      </c>
      <c r="V10" s="71">
        <v>20</v>
      </c>
      <c r="W10" s="71">
        <v>10</v>
      </c>
      <c r="X10" s="74">
        <f>S11+T11+U11+V11+W11</f>
        <v>66.1966568201485</v>
      </c>
      <c r="Y10" s="59"/>
      <c r="Z10" s="20" t="s">
        <v>104</v>
      </c>
      <c r="AA10" s="20"/>
    </row>
    <row r="11" ht="17.25" spans="1:27">
      <c r="A11" s="19"/>
      <c r="B11" s="17"/>
      <c r="C11" s="13"/>
      <c r="D11" s="14" t="s">
        <v>88</v>
      </c>
      <c r="E11" s="14">
        <f>(E10/E4)*25</f>
        <v>23.366124893071</v>
      </c>
      <c r="F11" s="14">
        <f>F10/F4*45</f>
        <v>8.97721518987342</v>
      </c>
      <c r="G11" s="14">
        <f>G10/G4*10</f>
        <v>5.17710196779964</v>
      </c>
      <c r="H11" s="14">
        <f>H10/H4*10</f>
        <v>8.5</v>
      </c>
      <c r="I11" s="14">
        <f>I10/I8*10</f>
        <v>0</v>
      </c>
      <c r="J11" s="58"/>
      <c r="K11" s="54"/>
      <c r="O11" s="5"/>
      <c r="P11" s="62"/>
      <c r="Q11" s="8"/>
      <c r="R11" s="70" t="s">
        <v>89</v>
      </c>
      <c r="S11" s="14">
        <f t="shared" ref="S11:S15" si="7">S10/89.4*25</f>
        <v>25</v>
      </c>
      <c r="T11" s="14">
        <f t="shared" ref="T11:T15" si="8">T10/360.75*45</f>
        <v>27.6611226611227</v>
      </c>
      <c r="U11" s="14">
        <f t="shared" ref="U11:U15" si="9">U10/317.5*10</f>
        <v>4.71590551181102</v>
      </c>
      <c r="V11" s="14">
        <f t="shared" ref="V11:V15" si="10">V10/29*10</f>
        <v>6.89655172413793</v>
      </c>
      <c r="W11" s="14">
        <f t="shared" ref="W11:W15" si="11">W10/52*10</f>
        <v>1.92307692307692</v>
      </c>
      <c r="X11" s="74"/>
      <c r="Y11" s="60"/>
      <c r="Z11" s="20"/>
      <c r="AA11" s="20"/>
    </row>
    <row r="12" ht="17.25" spans="1:27">
      <c r="A12" s="20"/>
      <c r="B12" s="21"/>
      <c r="C12" s="20"/>
      <c r="D12" s="20"/>
      <c r="E12" s="20"/>
      <c r="F12" s="20"/>
      <c r="G12" s="20"/>
      <c r="H12" s="20"/>
      <c r="I12" s="20"/>
      <c r="J12" s="20"/>
      <c r="K12" s="54"/>
      <c r="O12" s="5" t="s">
        <v>105</v>
      </c>
      <c r="P12" s="27">
        <v>2022111010002</v>
      </c>
      <c r="Q12" s="28" t="s">
        <v>106</v>
      </c>
      <c r="R12" s="25" t="s">
        <v>86</v>
      </c>
      <c r="S12" s="69">
        <v>85.54</v>
      </c>
      <c r="T12" s="69">
        <v>260</v>
      </c>
      <c r="U12" s="69">
        <v>111</v>
      </c>
      <c r="V12" s="69">
        <v>0</v>
      </c>
      <c r="W12" s="69">
        <v>0</v>
      </c>
      <c r="X12" s="64">
        <f>S13+T13+U13+V13+W13</f>
        <v>59.8490770800394</v>
      </c>
      <c r="Y12" s="59"/>
      <c r="Z12" s="82" t="s">
        <v>107</v>
      </c>
      <c r="AA12" s="20"/>
    </row>
    <row r="13" ht="17.25" spans="1:27">
      <c r="A13" s="20"/>
      <c r="B13" s="21"/>
      <c r="C13" s="20"/>
      <c r="D13" s="20"/>
      <c r="E13" s="20"/>
      <c r="F13" s="20"/>
      <c r="G13" s="20"/>
      <c r="H13" s="20"/>
      <c r="I13" s="20"/>
      <c r="J13" s="20"/>
      <c r="K13" s="54"/>
      <c r="O13" s="5"/>
      <c r="P13" s="29"/>
      <c r="Q13" s="30"/>
      <c r="R13" s="70" t="s">
        <v>89</v>
      </c>
      <c r="S13" s="14">
        <f t="shared" si="7"/>
        <v>23.920581655481</v>
      </c>
      <c r="T13" s="14">
        <f t="shared" si="8"/>
        <v>32.4324324324324</v>
      </c>
      <c r="U13" s="14">
        <f t="shared" si="9"/>
        <v>3.49606299212598</v>
      </c>
      <c r="V13" s="14">
        <f t="shared" si="10"/>
        <v>0</v>
      </c>
      <c r="W13" s="14">
        <f t="shared" si="11"/>
        <v>0</v>
      </c>
      <c r="X13" s="65"/>
      <c r="Y13" s="60"/>
      <c r="Z13" s="20"/>
      <c r="AA13" s="20"/>
    </row>
    <row r="14" ht="18.75" spans="1:27">
      <c r="A14" s="22" t="s">
        <v>108</v>
      </c>
      <c r="B14" s="23"/>
      <c r="C14" s="23"/>
      <c r="D14" s="23"/>
      <c r="E14" s="23"/>
      <c r="F14" s="23"/>
      <c r="G14" s="23"/>
      <c r="H14" s="23"/>
      <c r="I14" s="23"/>
      <c r="J14" s="23"/>
      <c r="K14" s="54"/>
      <c r="O14" s="5" t="s">
        <v>109</v>
      </c>
      <c r="P14" s="27">
        <v>2022111010021</v>
      </c>
      <c r="Q14" s="28" t="s">
        <v>110</v>
      </c>
      <c r="R14" s="25" t="s">
        <v>86</v>
      </c>
      <c r="S14" s="69">
        <v>87.53</v>
      </c>
      <c r="T14" s="69">
        <v>136</v>
      </c>
      <c r="U14" s="69">
        <v>196</v>
      </c>
      <c r="V14" s="69">
        <v>20</v>
      </c>
      <c r="W14" s="69">
        <v>22</v>
      </c>
      <c r="X14" s="64">
        <f t="shared" ref="X14:X18" si="12">SUM(S15:W15)</f>
        <v>58.7422756172512</v>
      </c>
      <c r="Y14" s="59"/>
      <c r="Z14" s="20" t="s">
        <v>111</v>
      </c>
      <c r="AA14" s="20"/>
    </row>
    <row r="15" ht="17.25" spans="1:27">
      <c r="A15" s="4" t="s">
        <v>64</v>
      </c>
      <c r="B15" s="5" t="s">
        <v>65</v>
      </c>
      <c r="C15" s="6" t="s">
        <v>66</v>
      </c>
      <c r="D15" s="6"/>
      <c r="E15" s="7" t="s">
        <v>67</v>
      </c>
      <c r="F15" s="7" t="s">
        <v>68</v>
      </c>
      <c r="G15" s="7" t="s">
        <v>69</v>
      </c>
      <c r="H15" s="8" t="s">
        <v>70</v>
      </c>
      <c r="I15" s="8" t="s">
        <v>71</v>
      </c>
      <c r="J15" s="57" t="s">
        <v>72</v>
      </c>
      <c r="K15" s="54"/>
      <c r="O15" s="5"/>
      <c r="P15" s="29"/>
      <c r="Q15" s="30"/>
      <c r="R15" s="70" t="s">
        <v>89</v>
      </c>
      <c r="S15" s="14">
        <f t="shared" si="7"/>
        <v>24.4770693512304</v>
      </c>
      <c r="T15" s="14">
        <f t="shared" si="8"/>
        <v>16.964656964657</v>
      </c>
      <c r="U15" s="14">
        <f t="shared" si="9"/>
        <v>6.17322834645669</v>
      </c>
      <c r="V15" s="14">
        <f t="shared" si="10"/>
        <v>6.89655172413793</v>
      </c>
      <c r="W15" s="14">
        <f t="shared" si="11"/>
        <v>4.23076923076923</v>
      </c>
      <c r="X15" s="65"/>
      <c r="Y15" s="60"/>
      <c r="Z15" s="20"/>
      <c r="AA15" s="20"/>
    </row>
    <row r="16" ht="17.25" spans="1:27">
      <c r="A16" s="9">
        <v>1</v>
      </c>
      <c r="B16" s="24">
        <v>2022111010007</v>
      </c>
      <c r="C16" s="8" t="s">
        <v>112</v>
      </c>
      <c r="D16" s="25" t="s">
        <v>83</v>
      </c>
      <c r="E16" s="26">
        <v>89.4</v>
      </c>
      <c r="F16" s="26">
        <v>221.75</v>
      </c>
      <c r="G16" s="26">
        <v>149.73</v>
      </c>
      <c r="H16" s="26">
        <v>20</v>
      </c>
      <c r="I16" s="26">
        <v>10</v>
      </c>
      <c r="J16" s="63">
        <f>E17+F17+G17+H17+I17</f>
        <v>100</v>
      </c>
      <c r="K16" s="60" t="s">
        <v>46</v>
      </c>
      <c r="O16" s="5" t="s">
        <v>113</v>
      </c>
      <c r="P16" s="27">
        <v>2022111010018</v>
      </c>
      <c r="Q16" s="28" t="s">
        <v>114</v>
      </c>
      <c r="R16" s="25" t="s">
        <v>86</v>
      </c>
      <c r="S16" s="75">
        <v>83.64</v>
      </c>
      <c r="T16" s="69">
        <v>172</v>
      </c>
      <c r="U16" s="69">
        <v>96.5</v>
      </c>
      <c r="V16" s="69">
        <v>15</v>
      </c>
      <c r="W16" s="69">
        <v>0</v>
      </c>
      <c r="X16" s="64">
        <f t="shared" si="12"/>
        <v>53.0563470721115</v>
      </c>
      <c r="Y16" s="59" t="s">
        <v>98</v>
      </c>
      <c r="Z16" s="20" t="s">
        <v>99</v>
      </c>
      <c r="AA16" s="20"/>
    </row>
    <row r="17" ht="17.25" spans="1:27">
      <c r="A17" s="9"/>
      <c r="B17" s="24"/>
      <c r="C17" s="8"/>
      <c r="D17" s="14" t="s">
        <v>88</v>
      </c>
      <c r="E17" s="14">
        <v>25</v>
      </c>
      <c r="F17" s="14">
        <v>45</v>
      </c>
      <c r="G17" s="14">
        <v>10</v>
      </c>
      <c r="H17" s="14">
        <v>10</v>
      </c>
      <c r="I17" s="14">
        <v>10</v>
      </c>
      <c r="J17" s="63"/>
      <c r="K17" s="60"/>
      <c r="O17" s="5"/>
      <c r="P17" s="29"/>
      <c r="Q17" s="30"/>
      <c r="R17" s="70" t="s">
        <v>89</v>
      </c>
      <c r="S17" s="14">
        <f t="shared" ref="S17:S21" si="13">S16/89.4*25</f>
        <v>23.3892617449664</v>
      </c>
      <c r="T17" s="14">
        <f t="shared" ref="T17:T21" si="14">T16/360.75*45</f>
        <v>21.4553014553015</v>
      </c>
      <c r="U17" s="14">
        <f t="shared" ref="U17:U21" si="15">U16/317.5*10</f>
        <v>3.03937007874016</v>
      </c>
      <c r="V17" s="14">
        <f t="shared" ref="V17:V21" si="16">V16/29*10</f>
        <v>5.17241379310345</v>
      </c>
      <c r="W17" s="14">
        <f t="shared" ref="W17:W21" si="17">W16/52*10</f>
        <v>0</v>
      </c>
      <c r="X17" s="65"/>
      <c r="Y17" s="60"/>
      <c r="Z17" s="20"/>
      <c r="AA17" s="20"/>
    </row>
    <row r="18" ht="17.25" spans="1:27">
      <c r="A18" s="4"/>
      <c r="B18" s="5"/>
      <c r="C18" s="8"/>
      <c r="D18" s="25" t="s">
        <v>83</v>
      </c>
      <c r="E18" s="25"/>
      <c r="F18" s="25"/>
      <c r="G18" s="25"/>
      <c r="H18" s="25"/>
      <c r="I18" s="25"/>
      <c r="J18" s="63">
        <f>E19+F19+G19+H19+I19</f>
        <v>0</v>
      </c>
      <c r="K18" s="54"/>
      <c r="O18" s="5" t="s">
        <v>115</v>
      </c>
      <c r="P18" s="27">
        <v>2022111010050</v>
      </c>
      <c r="Q18" s="28" t="s">
        <v>116</v>
      </c>
      <c r="R18" s="11" t="s">
        <v>86</v>
      </c>
      <c r="S18" s="69">
        <v>85.13</v>
      </c>
      <c r="T18" s="69">
        <v>70</v>
      </c>
      <c r="U18" s="69">
        <v>105</v>
      </c>
      <c r="V18" s="69">
        <v>0</v>
      </c>
      <c r="W18" s="69">
        <v>0</v>
      </c>
      <c r="X18" s="64">
        <f t="shared" si="12"/>
        <v>35.8448237576151</v>
      </c>
      <c r="Y18" s="59"/>
      <c r="Z18" s="82" t="s">
        <v>107</v>
      </c>
      <c r="AA18" s="20"/>
    </row>
    <row r="19" ht="17.25" spans="1:27">
      <c r="A19" s="4"/>
      <c r="B19" s="5"/>
      <c r="C19" s="8"/>
      <c r="D19" s="14" t="s">
        <v>88</v>
      </c>
      <c r="E19" s="14"/>
      <c r="F19" s="14"/>
      <c r="G19" s="14"/>
      <c r="H19" s="14"/>
      <c r="I19" s="14"/>
      <c r="J19" s="63"/>
      <c r="K19" s="54"/>
      <c r="O19" s="5"/>
      <c r="P19" s="29"/>
      <c r="Q19" s="30"/>
      <c r="R19" s="70" t="s">
        <v>89</v>
      </c>
      <c r="S19" s="14">
        <f t="shared" si="13"/>
        <v>23.8059284116331</v>
      </c>
      <c r="T19" s="14">
        <f t="shared" si="14"/>
        <v>8.73180873180873</v>
      </c>
      <c r="U19" s="14">
        <f t="shared" si="15"/>
        <v>3.30708661417323</v>
      </c>
      <c r="V19" s="14">
        <f t="shared" si="16"/>
        <v>0</v>
      </c>
      <c r="W19" s="14">
        <f t="shared" si="17"/>
        <v>0</v>
      </c>
      <c r="X19" s="65"/>
      <c r="Y19" s="60"/>
      <c r="Z19" s="20"/>
      <c r="AA19" s="20"/>
    </row>
    <row r="20" ht="17.25" spans="1:27">
      <c r="A20" s="20"/>
      <c r="B20" s="21"/>
      <c r="C20" s="20"/>
      <c r="D20" s="20"/>
      <c r="E20" s="20"/>
      <c r="F20" s="20"/>
      <c r="G20" s="20"/>
      <c r="H20" s="20"/>
      <c r="I20" s="20"/>
      <c r="J20" s="20"/>
      <c r="K20" s="54"/>
      <c r="O20" s="5" t="s">
        <v>117</v>
      </c>
      <c r="P20" s="27">
        <v>2022111010051</v>
      </c>
      <c r="Q20" s="28" t="s">
        <v>118</v>
      </c>
      <c r="R20" s="11" t="s">
        <v>86</v>
      </c>
      <c r="S20" s="69">
        <v>85.83</v>
      </c>
      <c r="T20" s="69">
        <v>53</v>
      </c>
      <c r="U20" s="69">
        <v>105</v>
      </c>
      <c r="V20" s="69">
        <v>0</v>
      </c>
      <c r="W20" s="69">
        <v>0</v>
      </c>
      <c r="X20" s="64">
        <f>SUM(S21:W21)</f>
        <v>33.9199910777488</v>
      </c>
      <c r="Y20" s="59"/>
      <c r="Z20" s="82" t="s">
        <v>107</v>
      </c>
      <c r="AA20" s="20"/>
    </row>
    <row r="21" ht="18.75" spans="1:27">
      <c r="A21" s="3" t="s">
        <v>119</v>
      </c>
      <c r="B21" s="3"/>
      <c r="C21" s="3"/>
      <c r="D21" s="3"/>
      <c r="E21" s="3"/>
      <c r="F21" s="3"/>
      <c r="G21" s="3"/>
      <c r="H21" s="3"/>
      <c r="I21" s="3"/>
      <c r="J21" s="3"/>
      <c r="K21" s="54"/>
      <c r="O21" s="5"/>
      <c r="P21" s="29"/>
      <c r="Q21" s="30"/>
      <c r="R21" s="70" t="s">
        <v>89</v>
      </c>
      <c r="S21" s="14">
        <f t="shared" si="13"/>
        <v>24.001677852349</v>
      </c>
      <c r="T21" s="14">
        <f t="shared" si="14"/>
        <v>6.61122661122661</v>
      </c>
      <c r="U21" s="14">
        <f t="shared" si="15"/>
        <v>3.30708661417323</v>
      </c>
      <c r="V21" s="14">
        <f t="shared" si="16"/>
        <v>0</v>
      </c>
      <c r="W21" s="14">
        <f t="shared" si="17"/>
        <v>0</v>
      </c>
      <c r="X21" s="65"/>
      <c r="Y21" s="60"/>
      <c r="Z21" s="20"/>
      <c r="AA21" s="20"/>
    </row>
    <row r="22" ht="15.75" spans="1:27">
      <c r="A22" s="4" t="s">
        <v>64</v>
      </c>
      <c r="B22" s="5" t="s">
        <v>65</v>
      </c>
      <c r="C22" s="6" t="s">
        <v>66</v>
      </c>
      <c r="D22" s="6"/>
      <c r="E22" s="7" t="s">
        <v>67</v>
      </c>
      <c r="F22" s="7" t="s">
        <v>68</v>
      </c>
      <c r="G22" s="7" t="s">
        <v>69</v>
      </c>
      <c r="H22" s="8" t="s">
        <v>70</v>
      </c>
      <c r="I22" s="8" t="s">
        <v>71</v>
      </c>
      <c r="J22" s="57" t="s">
        <v>72</v>
      </c>
      <c r="K22" s="54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</row>
    <row r="23" ht="15.75" spans="1:27">
      <c r="A23" s="9" t="s">
        <v>120</v>
      </c>
      <c r="B23" s="27">
        <v>2022111010002</v>
      </c>
      <c r="C23" s="28" t="s">
        <v>121</v>
      </c>
      <c r="D23" s="25" t="s">
        <v>83</v>
      </c>
      <c r="E23" s="12">
        <v>85.54</v>
      </c>
      <c r="F23" s="12">
        <v>260</v>
      </c>
      <c r="G23" s="12">
        <v>111</v>
      </c>
      <c r="H23" s="11">
        <v>0</v>
      </c>
      <c r="I23" s="11">
        <v>0</v>
      </c>
      <c r="J23" s="64">
        <f>E24+F24+G24+H24+I24</f>
        <v>80</v>
      </c>
      <c r="K23" s="60" t="s">
        <v>46</v>
      </c>
      <c r="O23" s="20"/>
      <c r="P23" s="20"/>
      <c r="Q23" s="20"/>
      <c r="R23" s="76" t="s">
        <v>122</v>
      </c>
      <c r="S23" s="77">
        <f t="shared" ref="S23:W23" si="18">MAX(S4:S9)</f>
        <v>89.27</v>
      </c>
      <c r="T23" s="77">
        <f t="shared" si="18"/>
        <v>360.75</v>
      </c>
      <c r="U23" s="77">
        <f t="shared" si="18"/>
        <v>317.5</v>
      </c>
      <c r="V23" s="77">
        <f t="shared" si="18"/>
        <v>29</v>
      </c>
      <c r="W23" s="77">
        <f t="shared" si="18"/>
        <v>52</v>
      </c>
      <c r="X23" s="20"/>
      <c r="Y23" s="20"/>
      <c r="Z23" s="20"/>
      <c r="AA23" s="20"/>
    </row>
    <row r="24" ht="22.5" spans="1:27">
      <c r="A24" s="9"/>
      <c r="B24" s="29"/>
      <c r="C24" s="30"/>
      <c r="D24" s="14" t="s">
        <v>88</v>
      </c>
      <c r="E24" s="14">
        <v>25</v>
      </c>
      <c r="F24" s="14">
        <v>45</v>
      </c>
      <c r="G24" s="14">
        <v>10</v>
      </c>
      <c r="H24" s="14">
        <v>0</v>
      </c>
      <c r="I24" s="14">
        <v>0</v>
      </c>
      <c r="J24" s="65"/>
      <c r="K24" s="60"/>
      <c r="N24" s="52"/>
      <c r="O24" s="55" t="s">
        <v>123</v>
      </c>
      <c r="P24" s="56"/>
      <c r="Q24" s="56"/>
      <c r="R24" s="56"/>
      <c r="S24" s="56"/>
      <c r="T24" s="56"/>
      <c r="U24" s="56"/>
      <c r="V24" s="56"/>
      <c r="W24" s="56"/>
      <c r="X24" s="56"/>
      <c r="Y24" s="20"/>
      <c r="Z24" s="20"/>
      <c r="AA24" s="20"/>
    </row>
    <row r="25" ht="15.75" spans="1:27">
      <c r="A25" s="4">
        <v>1</v>
      </c>
      <c r="B25" s="5"/>
      <c r="C25" s="8"/>
      <c r="D25" s="25" t="s">
        <v>83</v>
      </c>
      <c r="E25" s="25"/>
      <c r="F25" s="25"/>
      <c r="G25" s="25"/>
      <c r="H25" s="25"/>
      <c r="I25" s="25"/>
      <c r="J25" s="63">
        <f>E26+F26+G26+H26+I26</f>
        <v>0</v>
      </c>
      <c r="K25" s="54"/>
      <c r="O25" s="57" t="s">
        <v>124</v>
      </c>
      <c r="P25" s="57" t="s">
        <v>65</v>
      </c>
      <c r="Q25" s="57" t="s">
        <v>66</v>
      </c>
      <c r="R25" s="57"/>
      <c r="S25" s="57" t="s">
        <v>67</v>
      </c>
      <c r="T25" s="57" t="s">
        <v>68</v>
      </c>
      <c r="U25" s="57" t="s">
        <v>69</v>
      </c>
      <c r="V25" s="57" t="s">
        <v>70</v>
      </c>
      <c r="W25" s="57" t="s">
        <v>71</v>
      </c>
      <c r="X25" s="57" t="s">
        <v>72</v>
      </c>
      <c r="Y25" s="20"/>
      <c r="Z25" s="20"/>
      <c r="AA25" s="20"/>
    </row>
    <row r="26" ht="17.25" spans="1:27">
      <c r="A26" s="4"/>
      <c r="B26" s="5"/>
      <c r="C26" s="8"/>
      <c r="D26" s="14" t="s">
        <v>88</v>
      </c>
      <c r="E26" s="14"/>
      <c r="F26" s="14"/>
      <c r="G26" s="14"/>
      <c r="H26" s="14"/>
      <c r="I26" s="14"/>
      <c r="J26" s="63"/>
      <c r="K26" s="54"/>
      <c r="O26" s="5">
        <v>1</v>
      </c>
      <c r="P26" s="43">
        <v>2022111010099</v>
      </c>
      <c r="Q26" s="44" t="s">
        <v>125</v>
      </c>
      <c r="R26" s="39" t="s">
        <v>126</v>
      </c>
      <c r="S26" s="45">
        <v>82.3666666666667</v>
      </c>
      <c r="T26" s="46">
        <v>444</v>
      </c>
      <c r="U26" s="45">
        <v>142</v>
      </c>
      <c r="V26" s="45">
        <v>20</v>
      </c>
      <c r="W26" s="45">
        <v>0</v>
      </c>
      <c r="X26" s="78">
        <v>83.4833195306299</v>
      </c>
      <c r="Y26" s="59" t="s">
        <v>36</v>
      </c>
      <c r="Z26" s="20" t="s">
        <v>104</v>
      </c>
      <c r="AA26" s="20"/>
    </row>
    <row r="27" ht="17.25" spans="1:27">
      <c r="A27" s="20"/>
      <c r="B27" s="21"/>
      <c r="C27" s="20"/>
      <c r="D27" s="20"/>
      <c r="E27" s="20"/>
      <c r="F27" s="20"/>
      <c r="G27" s="20"/>
      <c r="H27" s="20"/>
      <c r="I27" s="20"/>
      <c r="J27" s="20"/>
      <c r="K27" s="54"/>
      <c r="O27" s="5"/>
      <c r="P27" s="48"/>
      <c r="Q27" s="48"/>
      <c r="R27" s="49" t="s">
        <v>127</v>
      </c>
      <c r="S27" s="79">
        <f t="shared" ref="S27:S31" si="19">S26/89.4*25</f>
        <v>23.0331841909023</v>
      </c>
      <c r="T27" s="79">
        <f t="shared" ref="T27:T31" si="20">T26/444*45</f>
        <v>45</v>
      </c>
      <c r="U27" s="79">
        <f t="shared" ref="U27:U31" si="21">U26/222.5*10</f>
        <v>6.38202247191011</v>
      </c>
      <c r="V27" s="79">
        <f t="shared" ref="V27:V31" si="22">V26/29*10</f>
        <v>6.89655172413793</v>
      </c>
      <c r="W27" s="79">
        <f t="shared" ref="W27:W31" si="23">W26/27*10</f>
        <v>0</v>
      </c>
      <c r="X27" s="80"/>
      <c r="Y27" s="60"/>
      <c r="Z27" s="20"/>
      <c r="AA27" s="20"/>
    </row>
    <row r="28" ht="18.75" spans="1:27">
      <c r="A28" s="3"/>
      <c r="B28" s="3"/>
      <c r="C28" s="3"/>
      <c r="D28" s="3"/>
      <c r="E28" s="3"/>
      <c r="F28" s="3"/>
      <c r="G28" s="3"/>
      <c r="H28" s="3"/>
      <c r="I28" s="3"/>
      <c r="J28" s="3"/>
      <c r="K28" s="54"/>
      <c r="O28" s="5">
        <v>2</v>
      </c>
      <c r="P28" s="43">
        <v>2022111010080</v>
      </c>
      <c r="Q28" s="44" t="s">
        <v>128</v>
      </c>
      <c r="R28" s="39" t="s">
        <v>126</v>
      </c>
      <c r="S28" s="45">
        <v>85.21875</v>
      </c>
      <c r="T28" s="45">
        <v>263</v>
      </c>
      <c r="U28" s="81">
        <v>215</v>
      </c>
      <c r="V28" s="45">
        <v>20</v>
      </c>
      <c r="W28" s="46">
        <v>27</v>
      </c>
      <c r="X28" s="78">
        <v>79.7289130952893</v>
      </c>
      <c r="Y28" s="59"/>
      <c r="Z28" s="20"/>
      <c r="AA28" s="20"/>
    </row>
    <row r="29" ht="18.75" spans="1:27">
      <c r="A29" s="3" t="s">
        <v>129</v>
      </c>
      <c r="B29" s="3"/>
      <c r="C29" s="3"/>
      <c r="D29" s="3"/>
      <c r="E29" s="3"/>
      <c r="F29" s="3"/>
      <c r="G29" s="3"/>
      <c r="H29" s="3"/>
      <c r="I29" s="3"/>
      <c r="J29" s="3"/>
      <c r="K29" s="54"/>
      <c r="O29" s="5"/>
      <c r="P29" s="48"/>
      <c r="Q29" s="48"/>
      <c r="R29" s="49" t="s">
        <v>127</v>
      </c>
      <c r="S29" s="79">
        <f t="shared" si="19"/>
        <v>23.8307466442953</v>
      </c>
      <c r="T29" s="79">
        <f t="shared" si="20"/>
        <v>26.6554054054054</v>
      </c>
      <c r="U29" s="79">
        <f t="shared" si="21"/>
        <v>9.66292134831461</v>
      </c>
      <c r="V29" s="79">
        <f t="shared" si="22"/>
        <v>6.89655172413793</v>
      </c>
      <c r="W29" s="79">
        <f t="shared" si="23"/>
        <v>10</v>
      </c>
      <c r="X29" s="80"/>
      <c r="Y29" s="60"/>
      <c r="Z29" s="20"/>
      <c r="AA29" s="20"/>
    </row>
    <row r="30" ht="15.75" spans="1:27">
      <c r="A30" s="4" t="s">
        <v>64</v>
      </c>
      <c r="B30" s="5" t="s">
        <v>65</v>
      </c>
      <c r="C30" s="6" t="s">
        <v>66</v>
      </c>
      <c r="D30" s="6"/>
      <c r="E30" s="7" t="s">
        <v>67</v>
      </c>
      <c r="F30" s="7" t="s">
        <v>68</v>
      </c>
      <c r="G30" s="7" t="s">
        <v>69</v>
      </c>
      <c r="H30" s="8" t="s">
        <v>70</v>
      </c>
      <c r="I30" s="8" t="s">
        <v>71</v>
      </c>
      <c r="J30" s="57" t="s">
        <v>72</v>
      </c>
      <c r="K30" s="54"/>
      <c r="O30" s="5">
        <v>3</v>
      </c>
      <c r="P30" s="35">
        <v>2022111010065</v>
      </c>
      <c r="Q30" s="32" t="s">
        <v>130</v>
      </c>
      <c r="R30" s="25" t="s">
        <v>83</v>
      </c>
      <c r="S30" s="71">
        <v>89.27</v>
      </c>
      <c r="T30" s="71">
        <v>203</v>
      </c>
      <c r="U30" s="26">
        <v>222.5</v>
      </c>
      <c r="V30" s="26">
        <v>29</v>
      </c>
      <c r="W30" s="71">
        <v>25</v>
      </c>
      <c r="X30" s="72">
        <f>SUM(S31:W31)</f>
        <v>74.7972301160221</v>
      </c>
      <c r="Y30" s="59"/>
      <c r="Z30" s="20"/>
      <c r="AA30" s="20"/>
    </row>
    <row r="31" ht="17.25" spans="1:27">
      <c r="A31" s="9">
        <v>1</v>
      </c>
      <c r="B31" s="27">
        <v>2022111010013</v>
      </c>
      <c r="C31" s="28" t="s">
        <v>131</v>
      </c>
      <c r="D31" s="25" t="s">
        <v>83</v>
      </c>
      <c r="E31" s="11">
        <v>86.76</v>
      </c>
      <c r="F31" s="12">
        <v>360.75</v>
      </c>
      <c r="G31" s="11">
        <v>141</v>
      </c>
      <c r="H31" s="11">
        <v>15</v>
      </c>
      <c r="I31" s="11">
        <v>20</v>
      </c>
      <c r="J31" s="64">
        <f t="shared" ref="J31:J35" si="24">SUM(E32:I32)</f>
        <v>93.3941625056741</v>
      </c>
      <c r="K31" s="60" t="s">
        <v>46</v>
      </c>
      <c r="O31" s="5"/>
      <c r="P31" s="36"/>
      <c r="Q31" s="34"/>
      <c r="R31" s="49" t="s">
        <v>127</v>
      </c>
      <c r="S31" s="79">
        <f t="shared" si="19"/>
        <v>24.9636465324385</v>
      </c>
      <c r="T31" s="79">
        <f t="shared" si="20"/>
        <v>20.5743243243243</v>
      </c>
      <c r="U31" s="79">
        <f t="shared" si="21"/>
        <v>10</v>
      </c>
      <c r="V31" s="79">
        <f t="shared" si="22"/>
        <v>10</v>
      </c>
      <c r="W31" s="79">
        <f t="shared" si="23"/>
        <v>9.25925925925926</v>
      </c>
      <c r="X31" s="73"/>
      <c r="Y31" s="60"/>
      <c r="Z31" s="20"/>
      <c r="AA31" s="20"/>
    </row>
    <row r="32" ht="17.25" spans="1:27">
      <c r="A32" s="9"/>
      <c r="B32" s="29"/>
      <c r="C32" s="30"/>
      <c r="D32" s="14" t="s">
        <v>88</v>
      </c>
      <c r="E32" s="14">
        <f>E31/E37*25</f>
        <v>24.6141625056741</v>
      </c>
      <c r="F32" s="14">
        <v>45</v>
      </c>
      <c r="G32" s="14">
        <v>7.19</v>
      </c>
      <c r="H32" s="14">
        <v>7.5</v>
      </c>
      <c r="I32" s="14">
        <v>9.09</v>
      </c>
      <c r="J32" s="65"/>
      <c r="K32" s="60"/>
      <c r="O32" s="5">
        <v>4</v>
      </c>
      <c r="P32" s="43">
        <v>2022111010078</v>
      </c>
      <c r="Q32" s="44" t="s">
        <v>132</v>
      </c>
      <c r="R32" s="39" t="s">
        <v>126</v>
      </c>
      <c r="S32" s="45">
        <v>84.7941176470588</v>
      </c>
      <c r="T32" s="45">
        <v>290.25</v>
      </c>
      <c r="U32" s="45">
        <v>119</v>
      </c>
      <c r="V32" s="45">
        <v>20</v>
      </c>
      <c r="W32" s="45">
        <v>0</v>
      </c>
      <c r="X32" s="78">
        <v>67.7188905175145</v>
      </c>
      <c r="Y32" s="59"/>
      <c r="Z32" s="20"/>
      <c r="AA32" s="20"/>
    </row>
    <row r="33" ht="17.25" spans="1:27">
      <c r="A33" s="9">
        <v>2</v>
      </c>
      <c r="B33" s="27">
        <v>2022111010021</v>
      </c>
      <c r="C33" s="28" t="s">
        <v>133</v>
      </c>
      <c r="D33" s="25" t="s">
        <v>83</v>
      </c>
      <c r="E33" s="11">
        <v>87.53</v>
      </c>
      <c r="F33" s="11">
        <v>136</v>
      </c>
      <c r="G33" s="12">
        <v>196</v>
      </c>
      <c r="H33" s="12">
        <v>20</v>
      </c>
      <c r="I33" s="12">
        <v>22</v>
      </c>
      <c r="J33" s="64">
        <f t="shared" si="24"/>
        <v>71.7926146164321</v>
      </c>
      <c r="K33" s="60" t="s">
        <v>46</v>
      </c>
      <c r="O33" s="5"/>
      <c r="P33" s="48"/>
      <c r="Q33" s="48"/>
      <c r="R33" s="49" t="s">
        <v>127</v>
      </c>
      <c r="S33" s="79">
        <f t="shared" ref="S33:S37" si="25">S32/89.4*25</f>
        <v>23.7120015791551</v>
      </c>
      <c r="T33" s="79">
        <f t="shared" ref="T33:T37" si="26">T32/444*45</f>
        <v>29.4172297297297</v>
      </c>
      <c r="U33" s="79">
        <f t="shared" ref="U33:U37" si="27">U32/222.5*10</f>
        <v>5.34831460674157</v>
      </c>
      <c r="V33" s="79">
        <f t="shared" ref="V33:V37" si="28">V32/29*10</f>
        <v>6.89655172413793</v>
      </c>
      <c r="W33" s="79">
        <f t="shared" ref="W33:W37" si="29">W32/27*10</f>
        <v>0</v>
      </c>
      <c r="X33" s="80"/>
      <c r="Y33" s="60"/>
      <c r="Z33" s="20"/>
      <c r="AA33" s="20"/>
    </row>
    <row r="34" ht="17.25" spans="1:27">
      <c r="A34" s="9"/>
      <c r="B34" s="29"/>
      <c r="C34" s="30"/>
      <c r="D34" s="14" t="s">
        <v>88</v>
      </c>
      <c r="E34" s="14">
        <f>E33/E37*25</f>
        <v>24.8326146164321</v>
      </c>
      <c r="F34" s="14">
        <v>16.96</v>
      </c>
      <c r="G34" s="14">
        <v>10</v>
      </c>
      <c r="H34" s="14">
        <v>10</v>
      </c>
      <c r="I34" s="14">
        <v>10</v>
      </c>
      <c r="J34" s="65"/>
      <c r="K34" s="60"/>
      <c r="O34" s="5">
        <v>5</v>
      </c>
      <c r="P34" s="43">
        <v>2022111010069</v>
      </c>
      <c r="Q34" s="44" t="s">
        <v>134</v>
      </c>
      <c r="R34" s="39" t="s">
        <v>126</v>
      </c>
      <c r="S34" s="45">
        <v>84.2352941176471</v>
      </c>
      <c r="T34" s="45">
        <v>245.25</v>
      </c>
      <c r="U34" s="45">
        <v>157</v>
      </c>
      <c r="V34" s="45">
        <v>20</v>
      </c>
      <c r="W34" s="45">
        <v>10</v>
      </c>
      <c r="X34" s="78">
        <f>SUM(S35:W35)</f>
        <v>66.0685851392806</v>
      </c>
      <c r="Y34" s="59"/>
      <c r="Z34" s="20"/>
      <c r="AA34" s="20"/>
    </row>
    <row r="35" ht="17.25" spans="1:27">
      <c r="A35" s="31">
        <v>3</v>
      </c>
      <c r="B35" s="27">
        <v>2022111010018</v>
      </c>
      <c r="C35" s="28" t="s">
        <v>135</v>
      </c>
      <c r="D35" s="25" t="s">
        <v>83</v>
      </c>
      <c r="E35" s="8">
        <v>83.64</v>
      </c>
      <c r="F35" s="11">
        <v>172</v>
      </c>
      <c r="G35" s="11">
        <v>96.5</v>
      </c>
      <c r="H35" s="11">
        <v>15</v>
      </c>
      <c r="I35" s="11">
        <v>0</v>
      </c>
      <c r="J35" s="64">
        <f t="shared" si="24"/>
        <v>57.609005901044</v>
      </c>
      <c r="K35" s="60" t="s">
        <v>46</v>
      </c>
      <c r="O35" s="5"/>
      <c r="P35" s="48"/>
      <c r="Q35" s="48"/>
      <c r="R35" s="49" t="s">
        <v>127</v>
      </c>
      <c r="S35" s="79">
        <f t="shared" si="25"/>
        <v>23.5557310172391</v>
      </c>
      <c r="T35" s="79">
        <f t="shared" si="26"/>
        <v>24.8564189189189</v>
      </c>
      <c r="U35" s="79">
        <f t="shared" si="27"/>
        <v>7.0561797752809</v>
      </c>
      <c r="V35" s="79">
        <f t="shared" si="28"/>
        <v>6.89655172413793</v>
      </c>
      <c r="W35" s="79">
        <f t="shared" si="29"/>
        <v>3.7037037037037</v>
      </c>
      <c r="X35" s="80"/>
      <c r="Y35" s="60"/>
      <c r="Z35" s="20"/>
      <c r="AA35" s="20"/>
    </row>
    <row r="36" ht="15.75" spans="1:27">
      <c r="A36" s="31"/>
      <c r="B36" s="29"/>
      <c r="C36" s="30"/>
      <c r="D36" s="14" t="s">
        <v>88</v>
      </c>
      <c r="E36" s="14">
        <f>E35/E37*25</f>
        <v>23.729005901044</v>
      </c>
      <c r="F36" s="14">
        <v>21.46</v>
      </c>
      <c r="G36" s="14">
        <v>4.92</v>
      </c>
      <c r="H36" s="14">
        <v>7.5</v>
      </c>
      <c r="I36" s="14">
        <v>0</v>
      </c>
      <c r="J36" s="65"/>
      <c r="K36" s="60"/>
      <c r="O36" s="5">
        <v>6</v>
      </c>
      <c r="P36" s="62">
        <v>2022111010007</v>
      </c>
      <c r="Q36" s="8" t="s">
        <v>112</v>
      </c>
      <c r="R36" s="25" t="s">
        <v>83</v>
      </c>
      <c r="S36" s="26">
        <v>89.4</v>
      </c>
      <c r="T36" s="71">
        <v>221.75</v>
      </c>
      <c r="U36" s="71">
        <v>149.73</v>
      </c>
      <c r="V36" s="71">
        <v>20</v>
      </c>
      <c r="W36" s="71">
        <v>10</v>
      </c>
      <c r="X36" s="74">
        <f>S37+T37+U37+V37+W37</f>
        <v>64.804355792251</v>
      </c>
      <c r="Y36" s="59"/>
      <c r="Z36" s="20"/>
      <c r="AA36" s="20"/>
    </row>
    <row r="37" ht="17.25" spans="1:27">
      <c r="A37" s="4">
        <v>4</v>
      </c>
      <c r="B37" s="27">
        <v>2022111010018</v>
      </c>
      <c r="C37" s="32" t="s">
        <v>136</v>
      </c>
      <c r="D37" s="25" t="s">
        <v>83</v>
      </c>
      <c r="E37" s="33">
        <v>88.12</v>
      </c>
      <c r="F37" s="25">
        <v>174</v>
      </c>
      <c r="G37" s="25">
        <v>106.5</v>
      </c>
      <c r="H37" s="25">
        <v>10</v>
      </c>
      <c r="I37" s="25">
        <v>0</v>
      </c>
      <c r="J37" s="64">
        <f>SUM(E38:I38)</f>
        <v>57.1384551741695</v>
      </c>
      <c r="K37" s="54"/>
      <c r="O37" s="5"/>
      <c r="P37" s="62"/>
      <c r="Q37" s="8"/>
      <c r="R37" s="49" t="s">
        <v>127</v>
      </c>
      <c r="S37" s="79">
        <f t="shared" si="25"/>
        <v>25</v>
      </c>
      <c r="T37" s="79">
        <f t="shared" si="26"/>
        <v>22.4746621621622</v>
      </c>
      <c r="U37" s="79">
        <f t="shared" si="27"/>
        <v>6.72943820224719</v>
      </c>
      <c r="V37" s="79">
        <f t="shared" si="28"/>
        <v>6.89655172413793</v>
      </c>
      <c r="W37" s="79">
        <f t="shared" si="29"/>
        <v>3.7037037037037</v>
      </c>
      <c r="X37" s="74"/>
      <c r="Y37" s="60"/>
      <c r="Z37" s="20"/>
      <c r="AA37" s="20"/>
    </row>
    <row r="38" ht="15.75" spans="1:27">
      <c r="A38" s="4"/>
      <c r="B38" s="29"/>
      <c r="C38" s="34"/>
      <c r="D38" s="14" t="s">
        <v>88</v>
      </c>
      <c r="E38" s="14">
        <v>25</v>
      </c>
      <c r="F38" s="14">
        <f>F37/F31*45</f>
        <v>21.7047817047817</v>
      </c>
      <c r="G38" s="14">
        <f>G37/G33*10</f>
        <v>5.43367346938776</v>
      </c>
      <c r="H38" s="14">
        <f>10/H33*10</f>
        <v>5</v>
      </c>
      <c r="I38" s="14">
        <v>0</v>
      </c>
      <c r="J38" s="65"/>
      <c r="K38" s="54"/>
      <c r="O38" s="5">
        <v>7</v>
      </c>
      <c r="P38" s="27">
        <v>2022111010021</v>
      </c>
      <c r="Q38" s="28" t="s">
        <v>133</v>
      </c>
      <c r="R38" s="25" t="s">
        <v>83</v>
      </c>
      <c r="S38" s="69">
        <v>87.53</v>
      </c>
      <c r="T38" s="69">
        <v>136</v>
      </c>
      <c r="U38" s="69">
        <v>196</v>
      </c>
      <c r="V38" s="69">
        <v>20</v>
      </c>
      <c r="W38" s="69">
        <v>22</v>
      </c>
      <c r="X38" s="64">
        <f>SUM(S39:W39)</f>
        <v>62.1145417713452</v>
      </c>
      <c r="Y38" s="59"/>
      <c r="Z38" s="20"/>
      <c r="AA38" s="20"/>
    </row>
    <row r="39" ht="17.25" spans="1:27">
      <c r="A39" s="20"/>
      <c r="B39" s="21"/>
      <c r="C39" s="20"/>
      <c r="D39" s="20"/>
      <c r="E39" s="20"/>
      <c r="F39" s="20"/>
      <c r="G39" s="20"/>
      <c r="H39" s="20"/>
      <c r="I39" s="20"/>
      <c r="J39" s="20"/>
      <c r="K39" s="54"/>
      <c r="O39" s="5"/>
      <c r="P39" s="29"/>
      <c r="Q39" s="30"/>
      <c r="R39" s="49" t="s">
        <v>127</v>
      </c>
      <c r="S39" s="79">
        <f t="shared" ref="S39:S43" si="30">S38/89.4*25</f>
        <v>24.4770693512304</v>
      </c>
      <c r="T39" s="79">
        <f t="shared" ref="T39:T43" si="31">T38/444*45</f>
        <v>13.7837837837838</v>
      </c>
      <c r="U39" s="79">
        <f t="shared" ref="U39:U43" si="32">U38/222.5*10</f>
        <v>8.80898876404494</v>
      </c>
      <c r="V39" s="79">
        <f t="shared" ref="V39:V43" si="33">V38/29*10</f>
        <v>6.89655172413793</v>
      </c>
      <c r="W39" s="79">
        <f t="shared" ref="W39:W43" si="34">W38/27*10</f>
        <v>8.14814814814815</v>
      </c>
      <c r="X39" s="65"/>
      <c r="Y39" s="60"/>
      <c r="Z39" s="20"/>
      <c r="AA39" s="20"/>
    </row>
    <row r="40" ht="18.75" spans="1:27">
      <c r="A40" s="3" t="s">
        <v>137</v>
      </c>
      <c r="B40" s="3"/>
      <c r="C40" s="3"/>
      <c r="D40" s="3"/>
      <c r="E40" s="3"/>
      <c r="F40" s="3"/>
      <c r="G40" s="3"/>
      <c r="H40" s="3"/>
      <c r="I40" s="3"/>
      <c r="J40" s="3"/>
      <c r="K40" s="66"/>
      <c r="O40" s="5">
        <v>8</v>
      </c>
      <c r="P40" s="27">
        <v>2022111010002</v>
      </c>
      <c r="Q40" s="28" t="s">
        <v>121</v>
      </c>
      <c r="R40" s="25" t="s">
        <v>83</v>
      </c>
      <c r="S40" s="69">
        <v>85.54</v>
      </c>
      <c r="T40" s="69">
        <v>260</v>
      </c>
      <c r="U40" s="69">
        <v>111</v>
      </c>
      <c r="V40" s="69">
        <v>0</v>
      </c>
      <c r="W40" s="69">
        <v>0</v>
      </c>
      <c r="X40" s="64">
        <f>S41+T41+U41+V41+W41</f>
        <v>55.2606970517762</v>
      </c>
      <c r="Y40" s="59"/>
      <c r="Z40" s="20"/>
      <c r="AA40" s="20"/>
    </row>
    <row r="41" ht="17.25" spans="1:27">
      <c r="A41" s="4" t="s">
        <v>64</v>
      </c>
      <c r="B41" s="5" t="s">
        <v>65</v>
      </c>
      <c r="C41" s="6" t="s">
        <v>66</v>
      </c>
      <c r="D41" s="6"/>
      <c r="E41" s="7" t="s">
        <v>67</v>
      </c>
      <c r="F41" s="7" t="s">
        <v>68</v>
      </c>
      <c r="G41" s="7" t="s">
        <v>69</v>
      </c>
      <c r="H41" s="8" t="s">
        <v>70</v>
      </c>
      <c r="I41" s="8" t="s">
        <v>71</v>
      </c>
      <c r="J41" s="57" t="s">
        <v>72</v>
      </c>
      <c r="K41" s="66"/>
      <c r="O41" s="5"/>
      <c r="P41" s="29"/>
      <c r="Q41" s="30"/>
      <c r="R41" s="49" t="s">
        <v>127</v>
      </c>
      <c r="S41" s="79">
        <f t="shared" si="30"/>
        <v>23.920581655481</v>
      </c>
      <c r="T41" s="79">
        <f t="shared" si="31"/>
        <v>26.3513513513514</v>
      </c>
      <c r="U41" s="79">
        <f t="shared" si="32"/>
        <v>4.98876404494382</v>
      </c>
      <c r="V41" s="79">
        <f t="shared" si="33"/>
        <v>0</v>
      </c>
      <c r="W41" s="79">
        <f t="shared" si="34"/>
        <v>0</v>
      </c>
      <c r="X41" s="65"/>
      <c r="Y41" s="60"/>
      <c r="Z41" s="20"/>
      <c r="AA41" s="20"/>
    </row>
    <row r="42" ht="15.75" spans="1:27">
      <c r="A42" s="9">
        <v>1</v>
      </c>
      <c r="B42" s="27">
        <v>2022111010050</v>
      </c>
      <c r="C42" s="28" t="s">
        <v>138</v>
      </c>
      <c r="D42" s="11" t="s">
        <v>83</v>
      </c>
      <c r="E42" s="11">
        <v>85.13</v>
      </c>
      <c r="F42" s="12">
        <v>70</v>
      </c>
      <c r="G42" s="12">
        <v>105</v>
      </c>
      <c r="H42" s="11">
        <v>0</v>
      </c>
      <c r="I42" s="11">
        <v>0</v>
      </c>
      <c r="J42" s="64">
        <f>SUM(E43:I43)</f>
        <v>79.79</v>
      </c>
      <c r="K42" s="60" t="s">
        <v>46</v>
      </c>
      <c r="O42" s="5">
        <v>9</v>
      </c>
      <c r="P42" s="27">
        <v>2022111010018</v>
      </c>
      <c r="Q42" s="28" t="s">
        <v>135</v>
      </c>
      <c r="R42" s="25" t="s">
        <v>83</v>
      </c>
      <c r="S42" s="75">
        <v>83.64</v>
      </c>
      <c r="T42" s="69">
        <v>172</v>
      </c>
      <c r="U42" s="69">
        <v>96.5</v>
      </c>
      <c r="V42" s="69">
        <v>15</v>
      </c>
      <c r="W42" s="69">
        <v>0</v>
      </c>
      <c r="X42" s="64">
        <f t="shared" ref="X42:X46" si="35">SUM(S43:W43)</f>
        <v>50.3311866221877</v>
      </c>
      <c r="Y42" s="59"/>
      <c r="Z42" s="83"/>
      <c r="AA42" s="83"/>
    </row>
    <row r="43" ht="17.25" spans="1:27">
      <c r="A43" s="9"/>
      <c r="B43" s="29"/>
      <c r="C43" s="30"/>
      <c r="D43" s="14" t="s">
        <v>88</v>
      </c>
      <c r="E43" s="14">
        <v>24.79</v>
      </c>
      <c r="F43" s="14">
        <v>45</v>
      </c>
      <c r="G43" s="14">
        <v>10</v>
      </c>
      <c r="H43" s="14">
        <v>0</v>
      </c>
      <c r="I43" s="14">
        <v>0</v>
      </c>
      <c r="J43" s="65"/>
      <c r="K43" s="60"/>
      <c r="O43" s="5"/>
      <c r="P43" s="29"/>
      <c r="Q43" s="30"/>
      <c r="R43" s="49" t="s">
        <v>127</v>
      </c>
      <c r="S43" s="79">
        <f t="shared" si="30"/>
        <v>23.3892617449664</v>
      </c>
      <c r="T43" s="79">
        <f t="shared" si="31"/>
        <v>17.4324324324324</v>
      </c>
      <c r="U43" s="79">
        <f t="shared" si="32"/>
        <v>4.33707865168539</v>
      </c>
      <c r="V43" s="79">
        <f t="shared" si="33"/>
        <v>5.17241379310345</v>
      </c>
      <c r="W43" s="79">
        <f t="shared" si="34"/>
        <v>0</v>
      </c>
      <c r="X43" s="65"/>
      <c r="Y43" s="60"/>
      <c r="Z43" s="83"/>
      <c r="AA43" s="83"/>
    </row>
    <row r="44" ht="15.75" spans="1:27">
      <c r="A44" s="9">
        <v>2</v>
      </c>
      <c r="B44" s="27">
        <v>2022111010051</v>
      </c>
      <c r="C44" s="28" t="s">
        <v>139</v>
      </c>
      <c r="D44" s="11" t="s">
        <v>83</v>
      </c>
      <c r="E44" s="12">
        <v>85.83</v>
      </c>
      <c r="F44" s="11">
        <v>53</v>
      </c>
      <c r="G44" s="11">
        <v>105</v>
      </c>
      <c r="H44" s="11">
        <v>0</v>
      </c>
      <c r="I44" s="11">
        <v>0</v>
      </c>
      <c r="J44" s="64">
        <f>SUM(E45:I45)</f>
        <v>69.07</v>
      </c>
      <c r="K44" s="60" t="s">
        <v>46</v>
      </c>
      <c r="O44" s="5">
        <v>10</v>
      </c>
      <c r="P44" s="27">
        <v>2022111010050</v>
      </c>
      <c r="Q44" s="28" t="s">
        <v>138</v>
      </c>
      <c r="R44" s="11" t="s">
        <v>83</v>
      </c>
      <c r="S44" s="69">
        <v>85.13</v>
      </c>
      <c r="T44" s="69">
        <v>70</v>
      </c>
      <c r="U44" s="69">
        <v>105</v>
      </c>
      <c r="V44" s="69">
        <v>0</v>
      </c>
      <c r="W44" s="69">
        <v>0</v>
      </c>
      <c r="X44" s="64">
        <f t="shared" si="35"/>
        <v>35.6196241298232</v>
      </c>
      <c r="Y44" s="59"/>
      <c r="Z44" s="83"/>
      <c r="AA44" s="83"/>
    </row>
    <row r="45" ht="17.25" spans="1:27">
      <c r="A45" s="9"/>
      <c r="B45" s="29"/>
      <c r="C45" s="30"/>
      <c r="D45" s="14" t="s">
        <v>88</v>
      </c>
      <c r="E45" s="14">
        <v>25</v>
      </c>
      <c r="F45" s="14">
        <v>34.07</v>
      </c>
      <c r="G45" s="14">
        <v>10</v>
      </c>
      <c r="H45" s="14">
        <v>0</v>
      </c>
      <c r="I45" s="14">
        <v>0</v>
      </c>
      <c r="J45" s="65"/>
      <c r="K45" s="60"/>
      <c r="O45" s="5"/>
      <c r="P45" s="29"/>
      <c r="Q45" s="30"/>
      <c r="R45" s="49" t="s">
        <v>127</v>
      </c>
      <c r="S45" s="79">
        <f>S44/89.4*25</f>
        <v>23.8059284116331</v>
      </c>
      <c r="T45" s="79">
        <f>T44/444*45</f>
        <v>7.09459459459459</v>
      </c>
      <c r="U45" s="79">
        <f>U44/222.5*10</f>
        <v>4.71910112359551</v>
      </c>
      <c r="V45" s="79">
        <f>V44/29*10</f>
        <v>0</v>
      </c>
      <c r="W45" s="79">
        <f>W44/27*10</f>
        <v>0</v>
      </c>
      <c r="X45" s="65"/>
      <c r="Y45" s="60"/>
      <c r="Z45" s="83"/>
      <c r="AA45" s="83"/>
    </row>
    <row r="46" ht="15.75" spans="1:27">
      <c r="A46" s="4">
        <v>3</v>
      </c>
      <c r="B46" s="35"/>
      <c r="C46" s="32"/>
      <c r="D46" s="25"/>
      <c r="E46" s="25"/>
      <c r="F46" s="25"/>
      <c r="G46" s="25"/>
      <c r="H46" s="25"/>
      <c r="I46" s="25"/>
      <c r="J46" s="63"/>
      <c r="K46" s="66"/>
      <c r="O46" s="5">
        <v>11</v>
      </c>
      <c r="P46" s="27">
        <v>2022111010051</v>
      </c>
      <c r="Q46" s="28" t="s">
        <v>139</v>
      </c>
      <c r="R46" s="11" t="s">
        <v>83</v>
      </c>
      <c r="S46" s="69">
        <v>85.83</v>
      </c>
      <c r="T46" s="69">
        <v>53</v>
      </c>
      <c r="U46" s="69">
        <v>105</v>
      </c>
      <c r="V46" s="69">
        <v>0</v>
      </c>
      <c r="W46" s="69">
        <v>0</v>
      </c>
      <c r="X46" s="64">
        <f t="shared" si="35"/>
        <v>34.0924005975661</v>
      </c>
      <c r="Y46" s="59"/>
      <c r="Z46" s="83"/>
      <c r="AA46" s="83"/>
    </row>
    <row r="47" ht="17.25" spans="1:27">
      <c r="A47" s="4"/>
      <c r="B47" s="36"/>
      <c r="C47" s="34"/>
      <c r="D47" s="14"/>
      <c r="E47" s="14"/>
      <c r="F47" s="14"/>
      <c r="G47" s="14"/>
      <c r="H47" s="14"/>
      <c r="I47" s="14"/>
      <c r="J47" s="63"/>
      <c r="K47" s="66"/>
      <c r="O47" s="5"/>
      <c r="P47" s="29"/>
      <c r="Q47" s="30"/>
      <c r="R47" s="49" t="s">
        <v>127</v>
      </c>
      <c r="S47" s="79">
        <f>S46/89.4*25</f>
        <v>24.001677852349</v>
      </c>
      <c r="T47" s="79">
        <f>T46/444*45</f>
        <v>5.37162162162162</v>
      </c>
      <c r="U47" s="79">
        <f>U46/222.5*10</f>
        <v>4.71910112359551</v>
      </c>
      <c r="V47" s="79">
        <f>V46/29*10</f>
        <v>0</v>
      </c>
      <c r="W47" s="79">
        <f>W46/27*10</f>
        <v>0</v>
      </c>
      <c r="X47" s="65"/>
      <c r="Y47" s="60"/>
      <c r="Z47" s="83"/>
      <c r="AA47" s="83"/>
    </row>
    <row r="48" ht="15" spans="1:11">
      <c r="A48" s="20"/>
      <c r="B48" s="21"/>
      <c r="C48" s="20"/>
      <c r="D48" s="20"/>
      <c r="E48" s="20"/>
      <c r="F48" s="20"/>
      <c r="G48" s="20"/>
      <c r="H48" s="20"/>
      <c r="I48" s="20"/>
      <c r="J48" s="20"/>
      <c r="K48" s="54"/>
    </row>
    <row r="49" ht="18.75" spans="1:11">
      <c r="A49" s="37" t="s">
        <v>140</v>
      </c>
      <c r="B49" s="3"/>
      <c r="C49" s="3"/>
      <c r="D49" s="3"/>
      <c r="E49" s="3"/>
      <c r="F49" s="3"/>
      <c r="G49" s="3"/>
      <c r="H49" s="3"/>
      <c r="I49" s="3"/>
      <c r="J49" s="3"/>
      <c r="K49" s="66"/>
    </row>
    <row r="50" ht="17.25" spans="1:11">
      <c r="A50" s="38" t="s">
        <v>124</v>
      </c>
      <c r="B50" s="39" t="s">
        <v>141</v>
      </c>
      <c r="C50" s="39" t="s">
        <v>142</v>
      </c>
      <c r="D50" s="40"/>
      <c r="E50" s="41" t="s">
        <v>143</v>
      </c>
      <c r="F50" s="39" t="s">
        <v>144</v>
      </c>
      <c r="G50" s="39" t="s">
        <v>145</v>
      </c>
      <c r="H50" s="39" t="s">
        <v>146</v>
      </c>
      <c r="I50" s="39" t="s">
        <v>147</v>
      </c>
      <c r="J50" s="38" t="s">
        <v>148</v>
      </c>
      <c r="K50" s="67"/>
    </row>
    <row r="51" ht="17.25" spans="1:11">
      <c r="A51" s="42">
        <v>1</v>
      </c>
      <c r="B51" s="43">
        <v>2022111010087</v>
      </c>
      <c r="C51" s="44" t="s">
        <v>149</v>
      </c>
      <c r="D51" s="39" t="s">
        <v>126</v>
      </c>
      <c r="E51" s="45">
        <v>85.1470588235294</v>
      </c>
      <c r="F51" s="46">
        <v>469.5</v>
      </c>
      <c r="G51" s="45">
        <v>176.25</v>
      </c>
      <c r="H51" s="46">
        <v>20</v>
      </c>
      <c r="I51" s="45">
        <v>0</v>
      </c>
      <c r="J51" s="68">
        <v>88.0161012646841</v>
      </c>
      <c r="K51" s="59" t="s">
        <v>84</v>
      </c>
    </row>
    <row r="52" ht="17.25" spans="1:11">
      <c r="A52" s="47"/>
      <c r="B52" s="48"/>
      <c r="C52" s="48"/>
      <c r="D52" s="49" t="s">
        <v>127</v>
      </c>
      <c r="E52" s="14">
        <f t="shared" ref="E52:E56" si="36">E51/85.77*25</f>
        <v>24.8184268460795</v>
      </c>
      <c r="F52" s="14">
        <f t="shared" ref="F52:F56" si="37">F51/469.5*45</f>
        <v>45</v>
      </c>
      <c r="G52" s="14">
        <f t="shared" ref="G52:G56" si="38">G51/215*10</f>
        <v>8.19767441860465</v>
      </c>
      <c r="H52" s="14">
        <f t="shared" ref="H52:H56" si="39">H51/20*10</f>
        <v>10</v>
      </c>
      <c r="I52" s="14">
        <f t="shared" ref="I52:I56" si="40">I51/27*10</f>
        <v>0</v>
      </c>
      <c r="J52" s="48"/>
      <c r="K52" s="60"/>
    </row>
    <row r="53" ht="17.25" spans="1:11">
      <c r="A53" s="42">
        <v>2</v>
      </c>
      <c r="B53" s="43">
        <v>2022111010099</v>
      </c>
      <c r="C53" s="44" t="s">
        <v>125</v>
      </c>
      <c r="D53" s="39" t="s">
        <v>126</v>
      </c>
      <c r="E53" s="45">
        <v>82.3666666666667</v>
      </c>
      <c r="F53" s="45">
        <v>444</v>
      </c>
      <c r="G53" s="45">
        <v>142</v>
      </c>
      <c r="H53" s="45">
        <v>20</v>
      </c>
      <c r="I53" s="45">
        <v>0</v>
      </c>
      <c r="J53" s="68">
        <v>83.4833195306299</v>
      </c>
      <c r="K53" s="60" t="s">
        <v>46</v>
      </c>
    </row>
    <row r="54" ht="17.25" spans="1:11">
      <c r="A54" s="47"/>
      <c r="B54" s="48"/>
      <c r="C54" s="48"/>
      <c r="D54" s="49" t="s">
        <v>127</v>
      </c>
      <c r="E54" s="14">
        <f t="shared" si="36"/>
        <v>24.0080059072714</v>
      </c>
      <c r="F54" s="14">
        <f t="shared" si="37"/>
        <v>42.555910543131</v>
      </c>
      <c r="G54" s="14">
        <f t="shared" si="38"/>
        <v>6.6046511627907</v>
      </c>
      <c r="H54" s="14">
        <f t="shared" si="39"/>
        <v>10</v>
      </c>
      <c r="I54" s="14">
        <f t="shared" si="40"/>
        <v>0</v>
      </c>
      <c r="J54" s="48"/>
      <c r="K54" s="60"/>
    </row>
    <row r="55" ht="17.25" spans="1:11">
      <c r="A55" s="42">
        <v>3</v>
      </c>
      <c r="B55" s="43">
        <v>2022111010080</v>
      </c>
      <c r="C55" s="44" t="s">
        <v>128</v>
      </c>
      <c r="D55" s="39" t="s">
        <v>126</v>
      </c>
      <c r="E55" s="45">
        <v>85.21875</v>
      </c>
      <c r="F55" s="45">
        <v>263</v>
      </c>
      <c r="G55" s="46">
        <v>215</v>
      </c>
      <c r="H55" s="45">
        <v>20</v>
      </c>
      <c r="I55" s="46">
        <v>27</v>
      </c>
      <c r="J55" s="68">
        <v>79.7289130952893</v>
      </c>
      <c r="K55" s="60" t="s">
        <v>46</v>
      </c>
    </row>
    <row r="56" ht="17.25" spans="1:11">
      <c r="A56" s="47"/>
      <c r="B56" s="48"/>
      <c r="C56" s="48"/>
      <c r="D56" s="49" t="s">
        <v>127</v>
      </c>
      <c r="E56" s="14">
        <f t="shared" si="36"/>
        <v>24.8393231899265</v>
      </c>
      <c r="F56" s="14">
        <f t="shared" si="37"/>
        <v>25.2076677316294</v>
      </c>
      <c r="G56" s="14">
        <f t="shared" si="38"/>
        <v>10</v>
      </c>
      <c r="H56" s="14">
        <f t="shared" si="39"/>
        <v>10</v>
      </c>
      <c r="I56" s="14">
        <f t="shared" si="40"/>
        <v>10</v>
      </c>
      <c r="J56" s="48"/>
      <c r="K56" s="60"/>
    </row>
    <row r="57" ht="17.25" spans="1:11">
      <c r="A57" s="42">
        <v>4</v>
      </c>
      <c r="B57" s="43">
        <v>2022111010069</v>
      </c>
      <c r="C57" s="44" t="s">
        <v>134</v>
      </c>
      <c r="D57" s="39" t="s">
        <v>126</v>
      </c>
      <c r="E57" s="45">
        <v>84.2352941176471</v>
      </c>
      <c r="F57" s="45">
        <v>245.25</v>
      </c>
      <c r="G57" s="45">
        <v>157</v>
      </c>
      <c r="H57" s="45">
        <v>20</v>
      </c>
      <c r="I57" s="45">
        <v>10</v>
      </c>
      <c r="J57" s="68">
        <f>SUM(E58:I58)</f>
        <v>69.0650872780965</v>
      </c>
      <c r="K57" s="60" t="s">
        <v>46</v>
      </c>
    </row>
    <row r="58" ht="17.25" spans="1:11">
      <c r="A58" s="47"/>
      <c r="B58" s="48"/>
      <c r="C58" s="48"/>
      <c r="D58" s="49" t="s">
        <v>127</v>
      </c>
      <c r="E58" s="14">
        <f t="shared" ref="E58:E62" si="41">E57/85.77*25</f>
        <v>24.5526682166396</v>
      </c>
      <c r="F58" s="14">
        <f t="shared" ref="F58:F62" si="42">F57/469.5*45</f>
        <v>23.5063897763578</v>
      </c>
      <c r="G58" s="14">
        <f t="shared" ref="G58:G62" si="43">G57/215*10</f>
        <v>7.30232558139535</v>
      </c>
      <c r="H58" s="14">
        <f t="shared" ref="H58:H62" si="44">H57/20*10</f>
        <v>10</v>
      </c>
      <c r="I58" s="14">
        <f t="shared" ref="I58:I62" si="45">I57/27*10</f>
        <v>3.7037037037037</v>
      </c>
      <c r="J58" s="48"/>
      <c r="K58" s="60"/>
    </row>
    <row r="59" ht="17.25" spans="1:11">
      <c r="A59" s="50">
        <v>5</v>
      </c>
      <c r="B59" s="43">
        <v>2022111010078</v>
      </c>
      <c r="C59" s="44" t="s">
        <v>132</v>
      </c>
      <c r="D59" s="39" t="s">
        <v>126</v>
      </c>
      <c r="E59" s="45">
        <v>84.7941176470588</v>
      </c>
      <c r="F59" s="45">
        <v>290.25</v>
      </c>
      <c r="G59" s="45">
        <v>119</v>
      </c>
      <c r="H59" s="45">
        <v>20</v>
      </c>
      <c r="I59" s="45">
        <v>0</v>
      </c>
      <c r="J59" s="68">
        <v>67.7188905175145</v>
      </c>
      <c r="K59" s="67"/>
    </row>
    <row r="60" ht="17.25" spans="1:11">
      <c r="A60" s="51"/>
      <c r="B60" s="48"/>
      <c r="C60" s="48"/>
      <c r="D60" s="49" t="s">
        <v>127</v>
      </c>
      <c r="E60" s="14">
        <f t="shared" si="41"/>
        <v>24.7155525379092</v>
      </c>
      <c r="F60" s="14">
        <f t="shared" si="42"/>
        <v>27.8194888178914</v>
      </c>
      <c r="G60" s="14">
        <f t="shared" si="43"/>
        <v>5.53488372093023</v>
      </c>
      <c r="H60" s="14">
        <f t="shared" si="44"/>
        <v>10</v>
      </c>
      <c r="I60" s="14">
        <f t="shared" si="45"/>
        <v>0</v>
      </c>
      <c r="J60" s="48"/>
      <c r="K60" s="67"/>
    </row>
    <row r="61" ht="17.25" spans="1:11">
      <c r="A61" s="50">
        <v>6</v>
      </c>
      <c r="B61" s="43">
        <v>2022111010086</v>
      </c>
      <c r="C61" s="44" t="s">
        <v>150</v>
      </c>
      <c r="D61" s="39" t="s">
        <v>126</v>
      </c>
      <c r="E61" s="45">
        <v>84.8518518518518</v>
      </c>
      <c r="F61" s="45">
        <v>212.5</v>
      </c>
      <c r="G61" s="45">
        <v>192</v>
      </c>
      <c r="H61" s="45">
        <v>10</v>
      </c>
      <c r="I61" s="45">
        <v>5</v>
      </c>
      <c r="J61" s="68">
        <f>SUM(E62:I62)</f>
        <v>60.8818772932072</v>
      </c>
      <c r="K61" s="67"/>
    </row>
    <row r="62" ht="17.25" spans="1:11">
      <c r="A62" s="51"/>
      <c r="B62" s="48"/>
      <c r="C62" s="48"/>
      <c r="D62" s="49" t="s">
        <v>127</v>
      </c>
      <c r="E62" s="14">
        <f t="shared" si="41"/>
        <v>24.7323807426407</v>
      </c>
      <c r="F62" s="14">
        <f t="shared" si="42"/>
        <v>20.3674121405751</v>
      </c>
      <c r="G62" s="14">
        <f t="shared" si="43"/>
        <v>8.93023255813953</v>
      </c>
      <c r="H62" s="14">
        <f t="shared" si="44"/>
        <v>5</v>
      </c>
      <c r="I62" s="14">
        <f t="shared" si="45"/>
        <v>1.85185185185185</v>
      </c>
      <c r="J62" s="48"/>
      <c r="K62" s="67"/>
    </row>
    <row r="63" ht="17.25" spans="1:11">
      <c r="A63" s="50">
        <v>7</v>
      </c>
      <c r="B63" s="43">
        <v>2022111010075</v>
      </c>
      <c r="C63" s="44" t="s">
        <v>151</v>
      </c>
      <c r="D63" s="39" t="s">
        <v>126</v>
      </c>
      <c r="E63" s="46">
        <v>85.7714285714286</v>
      </c>
      <c r="F63" s="45">
        <v>269</v>
      </c>
      <c r="G63" s="45">
        <v>103.5</v>
      </c>
      <c r="H63" s="45">
        <v>5</v>
      </c>
      <c r="I63" s="45">
        <v>5</v>
      </c>
      <c r="J63" s="68">
        <v>59.6236349854446</v>
      </c>
      <c r="K63" s="67"/>
    </row>
    <row r="64" ht="17.25" spans="1:11">
      <c r="A64" s="51"/>
      <c r="B64" s="48"/>
      <c r="C64" s="48"/>
      <c r="D64" s="49" t="s">
        <v>127</v>
      </c>
      <c r="E64" s="14">
        <f>E63/85.77*25</f>
        <v>25.0004163960093</v>
      </c>
      <c r="F64" s="14">
        <f>F63/469.5*45</f>
        <v>25.7827476038339</v>
      </c>
      <c r="G64" s="14">
        <f>G63/215*10</f>
        <v>4.81395348837209</v>
      </c>
      <c r="H64" s="14">
        <f>H63/20*10</f>
        <v>2.5</v>
      </c>
      <c r="I64" s="14">
        <f>I63/27*10</f>
        <v>1.85185185185185</v>
      </c>
      <c r="J64" s="48"/>
      <c r="K64" s="67"/>
    </row>
    <row r="65" ht="17.25" spans="1:11">
      <c r="A65" s="50">
        <v>8</v>
      </c>
      <c r="B65" s="43">
        <v>2022111010079</v>
      </c>
      <c r="C65" s="44" t="s">
        <v>152</v>
      </c>
      <c r="D65" s="39" t="s">
        <v>126</v>
      </c>
      <c r="E65" s="45">
        <v>73.5416666666667</v>
      </c>
      <c r="F65" s="45">
        <v>18</v>
      </c>
      <c r="G65" s="45">
        <v>208</v>
      </c>
      <c r="H65" s="45">
        <v>20</v>
      </c>
      <c r="I65" s="45">
        <v>15</v>
      </c>
      <c r="J65" s="68">
        <v>48.3691637518162</v>
      </c>
      <c r="K65" s="67"/>
    </row>
    <row r="66" ht="17.25" spans="1:11">
      <c r="A66" s="51"/>
      <c r="B66" s="48"/>
      <c r="C66" s="48"/>
      <c r="D66" s="49" t="s">
        <v>127</v>
      </c>
      <c r="E66" s="14">
        <f>E65/85.77*25</f>
        <v>21.4357195600637</v>
      </c>
      <c r="F66" s="14">
        <f>F65/469.5*45</f>
        <v>1.72523961661342</v>
      </c>
      <c r="G66" s="14">
        <f>G65/215*10</f>
        <v>9.67441860465116</v>
      </c>
      <c r="H66" s="14">
        <f>H65/20*10</f>
        <v>10</v>
      </c>
      <c r="I66" s="14">
        <f>I65/27*10</f>
        <v>5.55555555555556</v>
      </c>
      <c r="J66" s="48"/>
      <c r="K66" s="67"/>
    </row>
    <row r="67" ht="15.75" spans="1:11">
      <c r="A67" s="4"/>
      <c r="B67" s="83"/>
      <c r="C67" s="83"/>
      <c r="D67" s="83"/>
      <c r="E67" s="83"/>
      <c r="F67" s="83"/>
      <c r="G67" s="83"/>
      <c r="H67" s="83"/>
      <c r="I67" s="83"/>
      <c r="J67" s="83"/>
      <c r="K67" s="86"/>
    </row>
    <row r="68" ht="15.75" spans="1:11">
      <c r="A68" s="20"/>
      <c r="B68" s="21"/>
      <c r="C68" s="20"/>
      <c r="D68" s="20"/>
      <c r="E68" s="20"/>
      <c r="F68" s="20"/>
      <c r="G68" s="20"/>
      <c r="H68" s="20"/>
      <c r="I68" s="20"/>
      <c r="J68" s="20"/>
      <c r="K68" s="66"/>
    </row>
    <row r="69" ht="18.75" spans="1:11">
      <c r="A69" s="3" t="s">
        <v>153</v>
      </c>
      <c r="B69" s="3"/>
      <c r="C69" s="3"/>
      <c r="D69" s="3"/>
      <c r="E69" s="3"/>
      <c r="F69" s="3"/>
      <c r="G69" s="3"/>
      <c r="H69" s="3"/>
      <c r="I69" s="3"/>
      <c r="J69" s="3"/>
      <c r="K69" s="66"/>
    </row>
    <row r="70" ht="15.75" spans="1:11">
      <c r="A70" s="4" t="s">
        <v>64</v>
      </c>
      <c r="B70" s="5" t="s">
        <v>65</v>
      </c>
      <c r="C70" s="6" t="s">
        <v>66</v>
      </c>
      <c r="D70" s="6"/>
      <c r="E70" s="7" t="s">
        <v>67</v>
      </c>
      <c r="F70" s="7" t="s">
        <v>68</v>
      </c>
      <c r="G70" s="7" t="s">
        <v>69</v>
      </c>
      <c r="H70" s="8" t="s">
        <v>70</v>
      </c>
      <c r="I70" s="8" t="s">
        <v>71</v>
      </c>
      <c r="J70" s="57" t="s">
        <v>72</v>
      </c>
      <c r="K70" s="66"/>
    </row>
    <row r="71" ht="15.75" spans="1:11">
      <c r="A71" s="9">
        <v>1</v>
      </c>
      <c r="B71" s="27">
        <v>2022111010066</v>
      </c>
      <c r="C71" s="28" t="s">
        <v>154</v>
      </c>
      <c r="D71" s="11" t="s">
        <v>83</v>
      </c>
      <c r="E71" s="11">
        <v>86.77</v>
      </c>
      <c r="F71" s="16">
        <v>175</v>
      </c>
      <c r="G71" s="84">
        <v>317.5</v>
      </c>
      <c r="H71" s="11">
        <v>26</v>
      </c>
      <c r="I71" s="11">
        <v>52</v>
      </c>
      <c r="J71" s="64">
        <f>SUM(E72:I72)</f>
        <v>92.0584974679682</v>
      </c>
      <c r="K71" s="60" t="s">
        <v>46</v>
      </c>
    </row>
    <row r="72" ht="15.75" spans="1:11">
      <c r="A72" s="9"/>
      <c r="B72" s="29"/>
      <c r="C72" s="30"/>
      <c r="D72" s="70" t="s">
        <v>88</v>
      </c>
      <c r="E72" s="70">
        <f>E71/E73*25</f>
        <v>24.299876778313</v>
      </c>
      <c r="F72" s="70">
        <f>F71/F73*45</f>
        <v>38.7931034482759</v>
      </c>
      <c r="G72" s="70">
        <v>10</v>
      </c>
      <c r="H72" s="70">
        <f>H71/H73*10</f>
        <v>8.96551724137931</v>
      </c>
      <c r="I72" s="70">
        <v>10</v>
      </c>
      <c r="J72" s="65"/>
      <c r="K72" s="60"/>
    </row>
    <row r="73" ht="15.75" spans="1:11">
      <c r="A73" s="4">
        <v>2</v>
      </c>
      <c r="B73" s="35">
        <v>2022111010065</v>
      </c>
      <c r="C73" s="32" t="s">
        <v>130</v>
      </c>
      <c r="D73" s="25" t="s">
        <v>83</v>
      </c>
      <c r="E73" s="25">
        <v>89.27</v>
      </c>
      <c r="F73" s="85">
        <v>203</v>
      </c>
      <c r="G73" s="85">
        <v>222.5</v>
      </c>
      <c r="H73" s="25">
        <v>29</v>
      </c>
      <c r="I73" s="25">
        <v>25</v>
      </c>
      <c r="J73" s="72">
        <f>SUM(E74:I74)</f>
        <v>91.8155663234403</v>
      </c>
      <c r="K73" s="60"/>
    </row>
    <row r="74" ht="15.75" spans="1:11">
      <c r="A74" s="4"/>
      <c r="B74" s="36"/>
      <c r="C74" s="34"/>
      <c r="D74" s="70" t="s">
        <v>88</v>
      </c>
      <c r="E74" s="70">
        <v>25</v>
      </c>
      <c r="F74" s="70">
        <v>45</v>
      </c>
      <c r="G74" s="70">
        <f>G73/G71*10</f>
        <v>7.00787401574803</v>
      </c>
      <c r="H74" s="70">
        <v>10</v>
      </c>
      <c r="I74" s="70">
        <f>I73/I71*10</f>
        <v>4.80769230769231</v>
      </c>
      <c r="J74" s="73"/>
      <c r="K74" s="60"/>
    </row>
    <row r="75" ht="15.75" spans="1:11">
      <c r="A75" s="20"/>
      <c r="B75" s="21"/>
      <c r="C75" s="20"/>
      <c r="D75" s="20"/>
      <c r="E75" s="20"/>
      <c r="F75" s="20"/>
      <c r="G75" s="20"/>
      <c r="H75" s="20"/>
      <c r="I75" s="20"/>
      <c r="J75" s="20"/>
      <c r="K75" s="66"/>
    </row>
    <row r="76" ht="15.75" spans="1:11">
      <c r="A76" s="20"/>
      <c r="B76" s="21"/>
      <c r="C76" s="20"/>
      <c r="D76" s="20"/>
      <c r="E76" s="20"/>
      <c r="F76" s="20"/>
      <c r="G76" s="20"/>
      <c r="H76" s="20"/>
      <c r="I76" s="20"/>
      <c r="J76" s="20"/>
      <c r="K76" s="66"/>
    </row>
    <row r="77" ht="18.75" spans="1:11">
      <c r="A77" s="37" t="s">
        <v>155</v>
      </c>
      <c r="B77" s="3"/>
      <c r="C77" s="3"/>
      <c r="D77" s="3"/>
      <c r="E77" s="3"/>
      <c r="F77" s="3"/>
      <c r="G77" s="3"/>
      <c r="H77" s="3"/>
      <c r="I77" s="3"/>
      <c r="J77" s="3"/>
      <c r="K77" s="54"/>
    </row>
    <row r="78" ht="15.75" spans="1:11">
      <c r="A78" s="4" t="s">
        <v>64</v>
      </c>
      <c r="B78" s="5" t="s">
        <v>65</v>
      </c>
      <c r="C78" s="6" t="s">
        <v>66</v>
      </c>
      <c r="D78" s="6"/>
      <c r="E78" s="7" t="s">
        <v>67</v>
      </c>
      <c r="F78" s="7" t="s">
        <v>68</v>
      </c>
      <c r="G78" s="7" t="s">
        <v>69</v>
      </c>
      <c r="H78" s="8" t="s">
        <v>70</v>
      </c>
      <c r="I78" s="8" t="s">
        <v>71</v>
      </c>
      <c r="J78" s="57" t="s">
        <v>72</v>
      </c>
      <c r="K78" s="54"/>
    </row>
    <row r="79" ht="15.75" spans="1:11">
      <c r="A79" s="9">
        <v>1</v>
      </c>
      <c r="B79" s="35">
        <v>2022111010065</v>
      </c>
      <c r="C79" s="32" t="s">
        <v>130</v>
      </c>
      <c r="D79" s="25" t="s">
        <v>83</v>
      </c>
      <c r="E79" s="26">
        <v>89.27</v>
      </c>
      <c r="F79" s="71">
        <v>203</v>
      </c>
      <c r="G79" s="85">
        <v>222.5</v>
      </c>
      <c r="H79" s="26">
        <v>29</v>
      </c>
      <c r="I79" s="26">
        <v>25</v>
      </c>
      <c r="J79" s="72">
        <f t="shared" ref="J79:J83" si="46">SUM(E80:I80)</f>
        <v>86.4728682170543</v>
      </c>
      <c r="K79" s="60" t="s">
        <v>46</v>
      </c>
    </row>
    <row r="80" ht="15.75" spans="1:11">
      <c r="A80" s="9"/>
      <c r="B80" s="36"/>
      <c r="C80" s="34"/>
      <c r="D80" s="70" t="s">
        <v>88</v>
      </c>
      <c r="E80" s="14">
        <f t="shared" ref="E80:E84" si="47">E79/89.27*25</f>
        <v>25</v>
      </c>
      <c r="F80" s="14">
        <f t="shared" ref="F80:F84" si="48">F79/290.25*45</f>
        <v>31.4728682170543</v>
      </c>
      <c r="G80" s="14">
        <f t="shared" ref="G80:G84" si="49">G79/222.5*10</f>
        <v>10</v>
      </c>
      <c r="H80" s="14">
        <f t="shared" ref="H80:H84" si="50">H79/29*10</f>
        <v>10</v>
      </c>
      <c r="I80" s="14">
        <f t="shared" ref="I80:I84" si="51">I79/25*10</f>
        <v>10</v>
      </c>
      <c r="J80" s="73"/>
      <c r="K80" s="60"/>
    </row>
    <row r="81" ht="17.25" spans="1:11">
      <c r="A81" s="9" t="s">
        <v>90</v>
      </c>
      <c r="B81" s="27">
        <v>2022111010078</v>
      </c>
      <c r="C81" s="28" t="s">
        <v>156</v>
      </c>
      <c r="D81" s="39" t="s">
        <v>126</v>
      </c>
      <c r="E81" s="45">
        <v>84.7941176470588</v>
      </c>
      <c r="F81" s="46">
        <v>290.25</v>
      </c>
      <c r="G81" s="45">
        <v>119</v>
      </c>
      <c r="H81" s="45">
        <v>20</v>
      </c>
      <c r="I81" s="45">
        <v>0</v>
      </c>
      <c r="J81" s="64">
        <f t="shared" si="46"/>
        <v>80.9913986617462</v>
      </c>
      <c r="K81" s="60" t="s">
        <v>46</v>
      </c>
    </row>
    <row r="82" ht="15.75" spans="1:11">
      <c r="A82" s="9"/>
      <c r="B82" s="29"/>
      <c r="C82" s="30"/>
      <c r="D82" s="70" t="s">
        <v>88</v>
      </c>
      <c r="E82" s="14">
        <f t="shared" si="47"/>
        <v>23.7465323308667</v>
      </c>
      <c r="F82" s="14">
        <f t="shared" si="48"/>
        <v>45</v>
      </c>
      <c r="G82" s="14">
        <f t="shared" si="49"/>
        <v>5.34831460674157</v>
      </c>
      <c r="H82" s="14">
        <f t="shared" si="50"/>
        <v>6.89655172413793</v>
      </c>
      <c r="I82" s="14">
        <f t="shared" si="51"/>
        <v>0</v>
      </c>
      <c r="J82" s="65"/>
      <c r="K82" s="60"/>
    </row>
    <row r="83" ht="17.25" spans="1:11">
      <c r="A83" s="4" t="s">
        <v>94</v>
      </c>
      <c r="B83" s="27">
        <v>2022111010086</v>
      </c>
      <c r="C83" s="28" t="s">
        <v>157</v>
      </c>
      <c r="D83" s="39" t="s">
        <v>126</v>
      </c>
      <c r="E83" s="45">
        <v>84.8518518518518</v>
      </c>
      <c r="F83" s="45">
        <v>212.5</v>
      </c>
      <c r="G83" s="45">
        <v>192</v>
      </c>
      <c r="H83" s="45">
        <v>10</v>
      </c>
      <c r="I83" s="45">
        <v>5</v>
      </c>
      <c r="J83" s="64">
        <f t="shared" si="46"/>
        <v>70.7859265331747</v>
      </c>
      <c r="K83" s="54"/>
    </row>
    <row r="84" ht="15.75" spans="1:11">
      <c r="A84" s="4"/>
      <c r="B84" s="29"/>
      <c r="C84" s="30"/>
      <c r="D84" s="70" t="s">
        <v>88</v>
      </c>
      <c r="E84" s="14">
        <f t="shared" si="47"/>
        <v>23.7627007538512</v>
      </c>
      <c r="F84" s="14">
        <f t="shared" si="48"/>
        <v>32.9457364341085</v>
      </c>
      <c r="G84" s="14">
        <f t="shared" si="49"/>
        <v>8.62921348314607</v>
      </c>
      <c r="H84" s="14">
        <f t="shared" si="50"/>
        <v>3.44827586206897</v>
      </c>
      <c r="I84" s="14">
        <f t="shared" si="51"/>
        <v>2</v>
      </c>
      <c r="J84" s="65"/>
      <c r="K84" s="54"/>
    </row>
    <row r="85" ht="17.25" spans="1:11">
      <c r="A85" s="4" t="s">
        <v>100</v>
      </c>
      <c r="B85" s="27">
        <v>2022111010075</v>
      </c>
      <c r="C85" s="28" t="s">
        <v>158</v>
      </c>
      <c r="D85" s="39" t="s">
        <v>126</v>
      </c>
      <c r="E85" s="81">
        <v>85.7714285714286</v>
      </c>
      <c r="F85" s="45">
        <v>269</v>
      </c>
      <c r="G85" s="45">
        <v>103.5</v>
      </c>
      <c r="H85" s="45">
        <v>5</v>
      </c>
      <c r="I85" s="45">
        <v>5</v>
      </c>
      <c r="J85" s="64">
        <f t="shared" ref="J85:J89" si="52">SUM(E86:I86)</f>
        <v>74.1014772409326</v>
      </c>
      <c r="K85" s="54"/>
    </row>
    <row r="86" ht="15.75" spans="1:11">
      <c r="A86" s="4"/>
      <c r="B86" s="29"/>
      <c r="C86" s="30"/>
      <c r="D86" s="70" t="s">
        <v>88</v>
      </c>
      <c r="E86" s="14">
        <f t="shared" ref="E86:E90" si="53">E85/89.27*25</f>
        <v>24.0202275600506</v>
      </c>
      <c r="F86" s="14">
        <f t="shared" ref="F86:F90" si="54">F85/290.25*45</f>
        <v>41.7054263565891</v>
      </c>
      <c r="G86" s="14">
        <f t="shared" ref="G86:G90" si="55">G85/222.5*10</f>
        <v>4.65168539325843</v>
      </c>
      <c r="H86" s="14">
        <f t="shared" ref="H86:H90" si="56">H85/29*10</f>
        <v>1.72413793103448</v>
      </c>
      <c r="I86" s="14">
        <f t="shared" ref="I86:I90" si="57">I85/25*10</f>
        <v>2</v>
      </c>
      <c r="J86" s="65"/>
      <c r="K86" s="54"/>
    </row>
    <row r="87" ht="15.75" spans="1:11">
      <c r="A87" s="4" t="s">
        <v>105</v>
      </c>
      <c r="B87" s="27">
        <v>2022111010018</v>
      </c>
      <c r="C87" s="32" t="s">
        <v>136</v>
      </c>
      <c r="D87" s="25" t="s">
        <v>83</v>
      </c>
      <c r="E87" s="75">
        <v>88.12</v>
      </c>
      <c r="F87" s="25">
        <v>174</v>
      </c>
      <c r="G87" s="25">
        <v>106.5</v>
      </c>
      <c r="H87" s="25">
        <v>10</v>
      </c>
      <c r="I87" s="25">
        <v>0</v>
      </c>
      <c r="J87" s="64">
        <f t="shared" si="52"/>
        <v>59.889480220072</v>
      </c>
      <c r="K87" s="54"/>
    </row>
    <row r="88" ht="15.75" spans="1:11">
      <c r="A88" s="4"/>
      <c r="B88" s="29"/>
      <c r="C88" s="34"/>
      <c r="D88" s="70" t="s">
        <v>88</v>
      </c>
      <c r="E88" s="14">
        <f t="shared" si="53"/>
        <v>24.677943318024</v>
      </c>
      <c r="F88" s="14">
        <f t="shared" si="54"/>
        <v>26.9767441860465</v>
      </c>
      <c r="G88" s="14">
        <f t="shared" si="55"/>
        <v>4.78651685393258</v>
      </c>
      <c r="H88" s="14">
        <f t="shared" si="56"/>
        <v>3.44827586206897</v>
      </c>
      <c r="I88" s="14">
        <f t="shared" si="57"/>
        <v>0</v>
      </c>
      <c r="J88" s="65"/>
      <c r="K88" s="54"/>
    </row>
    <row r="89" ht="17.25" spans="1:11">
      <c r="A89" s="4" t="s">
        <v>109</v>
      </c>
      <c r="B89" s="27">
        <v>2022111010079</v>
      </c>
      <c r="C89" s="28" t="s">
        <v>159</v>
      </c>
      <c r="D89" s="39" t="s">
        <v>126</v>
      </c>
      <c r="E89" s="45">
        <v>73.5416666666667</v>
      </c>
      <c r="F89" s="45">
        <v>18</v>
      </c>
      <c r="G89" s="45">
        <v>208</v>
      </c>
      <c r="H89" s="45">
        <v>20</v>
      </c>
      <c r="I89" s="45">
        <v>15</v>
      </c>
      <c r="J89" s="64">
        <f t="shared" si="52"/>
        <v>45.6308554432579</v>
      </c>
      <c r="K89" s="54"/>
    </row>
    <row r="90" ht="15.75" spans="1:11">
      <c r="A90" s="4"/>
      <c r="B90" s="29"/>
      <c r="C90" s="30"/>
      <c r="D90" s="70" t="s">
        <v>88</v>
      </c>
      <c r="E90" s="14">
        <f t="shared" si="53"/>
        <v>20.5952914379598</v>
      </c>
      <c r="F90" s="14">
        <f t="shared" si="54"/>
        <v>2.7906976744186</v>
      </c>
      <c r="G90" s="14">
        <f t="shared" si="55"/>
        <v>9.34831460674157</v>
      </c>
      <c r="H90" s="14">
        <f t="shared" si="56"/>
        <v>6.89655172413793</v>
      </c>
      <c r="I90" s="14">
        <f t="shared" si="57"/>
        <v>6</v>
      </c>
      <c r="J90" s="65"/>
      <c r="K90" s="54"/>
    </row>
    <row r="91" ht="15.75" spans="1:11">
      <c r="A91" s="4"/>
      <c r="B91" s="27"/>
      <c r="C91" s="32"/>
      <c r="D91" s="25" t="s">
        <v>122</v>
      </c>
      <c r="E91" s="8">
        <f t="shared" ref="E91:I91" si="58">MAX(E79:E90)</f>
        <v>89.27</v>
      </c>
      <c r="F91" s="8">
        <f t="shared" si="58"/>
        <v>290.25</v>
      </c>
      <c r="G91" s="8">
        <f t="shared" si="58"/>
        <v>222.5</v>
      </c>
      <c r="H91" s="8">
        <f t="shared" si="58"/>
        <v>29</v>
      </c>
      <c r="I91" s="8">
        <f t="shared" si="58"/>
        <v>25</v>
      </c>
      <c r="J91" s="64"/>
      <c r="K91" s="54"/>
    </row>
    <row r="92" ht="15.75" spans="1:11">
      <c r="A92" s="4"/>
      <c r="B92" s="29"/>
      <c r="C92" s="34"/>
      <c r="D92" s="14"/>
      <c r="E92" s="14"/>
      <c r="F92" s="14"/>
      <c r="G92" s="14"/>
      <c r="H92" s="14"/>
      <c r="I92" s="14"/>
      <c r="J92" s="65"/>
      <c r="K92" s="54"/>
    </row>
    <row r="93" ht="15.75" spans="1:11">
      <c r="A93" s="4"/>
      <c r="B93" s="27"/>
      <c r="C93" s="28"/>
      <c r="D93" s="11"/>
      <c r="E93" s="11"/>
      <c r="F93" s="11"/>
      <c r="G93" s="11"/>
      <c r="H93" s="11"/>
      <c r="I93" s="11"/>
      <c r="J93" s="64"/>
      <c r="K93" s="54"/>
    </row>
    <row r="94" ht="15.75" spans="1:11">
      <c r="A94" s="4"/>
      <c r="B94" s="29"/>
      <c r="C94" s="30"/>
      <c r="D94" s="70"/>
      <c r="E94" s="70"/>
      <c r="F94" s="70"/>
      <c r="G94" s="70"/>
      <c r="H94" s="70"/>
      <c r="I94" s="70"/>
      <c r="J94" s="65"/>
      <c r="K94" s="54"/>
    </row>
    <row r="95" ht="15.75" spans="1:11">
      <c r="A95" s="4"/>
      <c r="B95" s="27"/>
      <c r="C95" s="28"/>
      <c r="D95" s="11"/>
      <c r="E95" s="11"/>
      <c r="F95" s="11"/>
      <c r="G95" s="11"/>
      <c r="H95" s="11"/>
      <c r="I95" s="11"/>
      <c r="J95" s="87"/>
      <c r="K95" s="54"/>
    </row>
    <row r="96" ht="15.75" spans="1:11">
      <c r="A96" s="4"/>
      <c r="B96" s="29"/>
      <c r="C96" s="30"/>
      <c r="D96" s="70"/>
      <c r="E96" s="70"/>
      <c r="F96" s="70"/>
      <c r="G96" s="70"/>
      <c r="H96" s="70"/>
      <c r="I96" s="70"/>
      <c r="J96" s="88"/>
      <c r="K96" s="54"/>
    </row>
    <row r="97" ht="15.75" spans="1:11">
      <c r="A97" s="4"/>
      <c r="B97" s="35"/>
      <c r="C97" s="32"/>
      <c r="D97" s="25"/>
      <c r="E97" s="25"/>
      <c r="F97" s="25"/>
      <c r="G97" s="25"/>
      <c r="H97" s="25"/>
      <c r="I97" s="25"/>
      <c r="J97" s="89"/>
      <c r="K97" s="54"/>
    </row>
    <row r="98" ht="15.75" spans="1:11">
      <c r="A98" s="4"/>
      <c r="B98" s="36"/>
      <c r="C98" s="34"/>
      <c r="D98" s="14"/>
      <c r="E98" s="14"/>
      <c r="F98" s="14"/>
      <c r="G98" s="14"/>
      <c r="H98" s="14"/>
      <c r="I98" s="14"/>
      <c r="J98" s="90"/>
      <c r="K98" s="54"/>
    </row>
    <row r="99" ht="15" spans="1:11">
      <c r="A99" s="20"/>
      <c r="B99" s="21"/>
      <c r="C99" s="20"/>
      <c r="D99" s="20"/>
      <c r="E99" s="20"/>
      <c r="F99" s="20"/>
      <c r="G99" s="20"/>
      <c r="H99" s="20"/>
      <c r="I99" s="20"/>
      <c r="J99" s="20"/>
      <c r="K99" s="54"/>
    </row>
    <row r="100" ht="14.25" spans="1:11">
      <c r="A100" s="61"/>
      <c r="B100" s="61"/>
      <c r="C100" s="61"/>
      <c r="D100" s="61"/>
      <c r="E100" s="61"/>
      <c r="F100" s="61"/>
      <c r="G100" s="61"/>
      <c r="H100" s="61"/>
      <c r="I100" s="61"/>
      <c r="J100" s="61"/>
      <c r="K100" s="91"/>
    </row>
  </sheetData>
  <mergeCells count="269">
    <mergeCell ref="A1:K1"/>
    <mergeCell ref="O1:Y1"/>
    <mergeCell ref="A2:J2"/>
    <mergeCell ref="O2:X2"/>
    <mergeCell ref="A14:J14"/>
    <mergeCell ref="A21:J21"/>
    <mergeCell ref="O24:X24"/>
    <mergeCell ref="A29:J29"/>
    <mergeCell ref="A40:J40"/>
    <mergeCell ref="A49:J49"/>
    <mergeCell ref="A69:J69"/>
    <mergeCell ref="A77:J77"/>
    <mergeCell ref="A4:A5"/>
    <mergeCell ref="A6:A7"/>
    <mergeCell ref="A8:A9"/>
    <mergeCell ref="A10:A11"/>
    <mergeCell ref="A16:A17"/>
    <mergeCell ref="A18:A19"/>
    <mergeCell ref="A23:A24"/>
    <mergeCell ref="A25:A26"/>
    <mergeCell ref="A31:A32"/>
    <mergeCell ref="A33:A34"/>
    <mergeCell ref="A35:A36"/>
    <mergeCell ref="A37:A38"/>
    <mergeCell ref="A42:A43"/>
    <mergeCell ref="A44:A45"/>
    <mergeCell ref="A46:A47"/>
    <mergeCell ref="A51:A52"/>
    <mergeCell ref="A53:A54"/>
    <mergeCell ref="A55:A56"/>
    <mergeCell ref="A57:A58"/>
    <mergeCell ref="A59:A60"/>
    <mergeCell ref="A61:A62"/>
    <mergeCell ref="A63:A64"/>
    <mergeCell ref="A65:A66"/>
    <mergeCell ref="A71:A72"/>
    <mergeCell ref="A73:A74"/>
    <mergeCell ref="A79:A80"/>
    <mergeCell ref="A81:A82"/>
    <mergeCell ref="A83:A84"/>
    <mergeCell ref="A85:A86"/>
    <mergeCell ref="A87:A88"/>
    <mergeCell ref="A89:A90"/>
    <mergeCell ref="A91:A92"/>
    <mergeCell ref="A93:A94"/>
    <mergeCell ref="A95:A96"/>
    <mergeCell ref="A97:A98"/>
    <mergeCell ref="B4:B5"/>
    <mergeCell ref="B6:B7"/>
    <mergeCell ref="B8:B9"/>
    <mergeCell ref="B10:B11"/>
    <mergeCell ref="B16:B17"/>
    <mergeCell ref="B18:B19"/>
    <mergeCell ref="B23:B24"/>
    <mergeCell ref="B25:B26"/>
    <mergeCell ref="B31:B32"/>
    <mergeCell ref="B33:B34"/>
    <mergeCell ref="B35:B36"/>
    <mergeCell ref="B37:B38"/>
    <mergeCell ref="B42:B43"/>
    <mergeCell ref="B44:B45"/>
    <mergeCell ref="B46:B47"/>
    <mergeCell ref="B51:B52"/>
    <mergeCell ref="B53:B54"/>
    <mergeCell ref="B55:B56"/>
    <mergeCell ref="B57:B58"/>
    <mergeCell ref="B59:B60"/>
    <mergeCell ref="B61:B62"/>
    <mergeCell ref="B63:B64"/>
    <mergeCell ref="B65:B66"/>
    <mergeCell ref="B71:B72"/>
    <mergeCell ref="B73:B74"/>
    <mergeCell ref="B79:B80"/>
    <mergeCell ref="B81:B82"/>
    <mergeCell ref="B83:B84"/>
    <mergeCell ref="B85:B86"/>
    <mergeCell ref="B87:B88"/>
    <mergeCell ref="B89:B90"/>
    <mergeCell ref="B91:B92"/>
    <mergeCell ref="B93:B94"/>
    <mergeCell ref="B95:B96"/>
    <mergeCell ref="B97:B98"/>
    <mergeCell ref="C4:C5"/>
    <mergeCell ref="C6:C7"/>
    <mergeCell ref="C8:C9"/>
    <mergeCell ref="C10:C11"/>
    <mergeCell ref="C16:C17"/>
    <mergeCell ref="C18:C19"/>
    <mergeCell ref="C23:C24"/>
    <mergeCell ref="C25:C26"/>
    <mergeCell ref="C31:C32"/>
    <mergeCell ref="C33:C34"/>
    <mergeCell ref="C35:C36"/>
    <mergeCell ref="C37:C38"/>
    <mergeCell ref="C42:C43"/>
    <mergeCell ref="C44:C45"/>
    <mergeCell ref="C46:C47"/>
    <mergeCell ref="C51:C52"/>
    <mergeCell ref="C53:C54"/>
    <mergeCell ref="C55:C56"/>
    <mergeCell ref="C57:C58"/>
    <mergeCell ref="C59:C60"/>
    <mergeCell ref="C61:C62"/>
    <mergeCell ref="C63:C64"/>
    <mergeCell ref="C65:C66"/>
    <mergeCell ref="C71:C72"/>
    <mergeCell ref="C73:C74"/>
    <mergeCell ref="C79:C80"/>
    <mergeCell ref="C81:C82"/>
    <mergeCell ref="C83:C84"/>
    <mergeCell ref="C85:C86"/>
    <mergeCell ref="C87:C88"/>
    <mergeCell ref="C89:C90"/>
    <mergeCell ref="C91:C92"/>
    <mergeCell ref="C93:C94"/>
    <mergeCell ref="C95:C96"/>
    <mergeCell ref="C97:C98"/>
    <mergeCell ref="J4:J5"/>
    <mergeCell ref="J6:J7"/>
    <mergeCell ref="J8:J9"/>
    <mergeCell ref="J10:J11"/>
    <mergeCell ref="J16:J17"/>
    <mergeCell ref="J18:J19"/>
    <mergeCell ref="J23:J24"/>
    <mergeCell ref="J25:J26"/>
    <mergeCell ref="J31:J32"/>
    <mergeCell ref="J33:J34"/>
    <mergeCell ref="J35:J36"/>
    <mergeCell ref="J37:J38"/>
    <mergeCell ref="J42:J43"/>
    <mergeCell ref="J44:J45"/>
    <mergeCell ref="J46:J47"/>
    <mergeCell ref="J51:J52"/>
    <mergeCell ref="J53:J54"/>
    <mergeCell ref="J55:J56"/>
    <mergeCell ref="J57:J58"/>
    <mergeCell ref="J59:J60"/>
    <mergeCell ref="J61:J62"/>
    <mergeCell ref="J63:J64"/>
    <mergeCell ref="J65:J66"/>
    <mergeCell ref="J71:J72"/>
    <mergeCell ref="J73:J74"/>
    <mergeCell ref="J79:J80"/>
    <mergeCell ref="J81:J82"/>
    <mergeCell ref="J83:J84"/>
    <mergeCell ref="J85:J86"/>
    <mergeCell ref="J87:J88"/>
    <mergeCell ref="J89:J90"/>
    <mergeCell ref="J91:J92"/>
    <mergeCell ref="J93:J94"/>
    <mergeCell ref="J95:J96"/>
    <mergeCell ref="J97:J98"/>
    <mergeCell ref="K4:K5"/>
    <mergeCell ref="K6:K7"/>
    <mergeCell ref="K16:K17"/>
    <mergeCell ref="K23:K24"/>
    <mergeCell ref="K31:K32"/>
    <mergeCell ref="K33:K34"/>
    <mergeCell ref="K35:K36"/>
    <mergeCell ref="K42:K43"/>
    <mergeCell ref="K44:K45"/>
    <mergeCell ref="K51:K52"/>
    <mergeCell ref="K53:K54"/>
    <mergeCell ref="K55:K56"/>
    <mergeCell ref="K57:K58"/>
    <mergeCell ref="K71:K72"/>
    <mergeCell ref="K73:K74"/>
    <mergeCell ref="K79:K80"/>
    <mergeCell ref="K81:K82"/>
    <mergeCell ref="O4:O5"/>
    <mergeCell ref="O6:O7"/>
    <mergeCell ref="O8:O9"/>
    <mergeCell ref="O10:O11"/>
    <mergeCell ref="O12:O13"/>
    <mergeCell ref="O14:O15"/>
    <mergeCell ref="O16:O17"/>
    <mergeCell ref="O18:O19"/>
    <mergeCell ref="O20:O21"/>
    <mergeCell ref="O26:O27"/>
    <mergeCell ref="O28:O29"/>
    <mergeCell ref="O30:O31"/>
    <mergeCell ref="O32:O33"/>
    <mergeCell ref="O34:O35"/>
    <mergeCell ref="O36:O37"/>
    <mergeCell ref="O38:O39"/>
    <mergeCell ref="O40:O41"/>
    <mergeCell ref="O42:O43"/>
    <mergeCell ref="O44:O45"/>
    <mergeCell ref="O46:O47"/>
    <mergeCell ref="P4:P5"/>
    <mergeCell ref="P6:P7"/>
    <mergeCell ref="P8:P9"/>
    <mergeCell ref="P10:P11"/>
    <mergeCell ref="P12:P13"/>
    <mergeCell ref="P14:P15"/>
    <mergeCell ref="P16:P17"/>
    <mergeCell ref="P18:P19"/>
    <mergeCell ref="P20:P21"/>
    <mergeCell ref="P26:P27"/>
    <mergeCell ref="P28:P29"/>
    <mergeCell ref="P30:P31"/>
    <mergeCell ref="P32:P33"/>
    <mergeCell ref="P34:P35"/>
    <mergeCell ref="P36:P37"/>
    <mergeCell ref="P38:P39"/>
    <mergeCell ref="P40:P41"/>
    <mergeCell ref="P42:P43"/>
    <mergeCell ref="P44:P45"/>
    <mergeCell ref="P46:P47"/>
    <mergeCell ref="Q4:Q5"/>
    <mergeCell ref="Q6:Q7"/>
    <mergeCell ref="Q8:Q9"/>
    <mergeCell ref="Q10:Q11"/>
    <mergeCell ref="Q12:Q13"/>
    <mergeCell ref="Q14:Q15"/>
    <mergeCell ref="Q16:Q17"/>
    <mergeCell ref="Q18:Q19"/>
    <mergeCell ref="Q20:Q21"/>
    <mergeCell ref="Q26:Q27"/>
    <mergeCell ref="Q28:Q29"/>
    <mergeCell ref="Q30:Q31"/>
    <mergeCell ref="Q32:Q33"/>
    <mergeCell ref="Q34:Q35"/>
    <mergeCell ref="Q36:Q37"/>
    <mergeCell ref="Q38:Q39"/>
    <mergeCell ref="Q40:Q41"/>
    <mergeCell ref="Q42:Q43"/>
    <mergeCell ref="Q44:Q45"/>
    <mergeCell ref="Q46:Q47"/>
    <mergeCell ref="X4:X5"/>
    <mergeCell ref="X6:X7"/>
    <mergeCell ref="X8:X9"/>
    <mergeCell ref="X10:X11"/>
    <mergeCell ref="X12:X13"/>
    <mergeCell ref="X14:X15"/>
    <mergeCell ref="X16:X17"/>
    <mergeCell ref="X18:X19"/>
    <mergeCell ref="X20:X21"/>
    <mergeCell ref="X26:X27"/>
    <mergeCell ref="X28:X29"/>
    <mergeCell ref="X30:X31"/>
    <mergeCell ref="X32:X33"/>
    <mergeCell ref="X34:X35"/>
    <mergeCell ref="X36:X37"/>
    <mergeCell ref="X38:X39"/>
    <mergeCell ref="X40:X41"/>
    <mergeCell ref="X42:X43"/>
    <mergeCell ref="X44:X45"/>
    <mergeCell ref="X46:X47"/>
    <mergeCell ref="Y4:Y5"/>
    <mergeCell ref="Y6:Y7"/>
    <mergeCell ref="Y8:Y9"/>
    <mergeCell ref="Y10:Y11"/>
    <mergeCell ref="Y12:Y13"/>
    <mergeCell ref="Y14:Y15"/>
    <mergeCell ref="Y16:Y17"/>
    <mergeCell ref="Y18:Y19"/>
    <mergeCell ref="Y20:Y21"/>
    <mergeCell ref="Y26:Y27"/>
    <mergeCell ref="Y28:Y29"/>
    <mergeCell ref="Y30:Y31"/>
    <mergeCell ref="Y32:Y33"/>
    <mergeCell ref="Y34:Y35"/>
    <mergeCell ref="Y36:Y37"/>
    <mergeCell ref="Y38:Y39"/>
    <mergeCell ref="Y40:Y41"/>
    <mergeCell ref="Y42:Y43"/>
    <mergeCell ref="Y44:Y45"/>
    <mergeCell ref="Y46:Y47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优秀毕业生推荐名单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coconut</cp:lastModifiedBy>
  <dcterms:created xsi:type="dcterms:W3CDTF">2023-05-12T11:15:00Z</dcterms:created>
  <dcterms:modified xsi:type="dcterms:W3CDTF">2024-11-04T02:23:27Z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4F631F02D7D947A0AB254E2D34C608F3_12</vt:lpwstr>
  </property>
</Properties>
</file>